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dev\Downloads\Public report11\"/>
    </mc:Choice>
  </mc:AlternateContent>
  <bookViews>
    <workbookView xWindow="32760" yWindow="135" windowWidth="7845" windowHeight="4080" tabRatio="790" activeTab="4"/>
  </bookViews>
  <sheets>
    <sheet name="ARG" sheetId="1" r:id="rId1"/>
    <sheet name="CARUTHERSVILLE" sheetId="2" r:id="rId2"/>
    <sheet name="HOLLYWOOD" sheetId="3" r:id="rId3"/>
    <sheet name="HARKC" sheetId="4" r:id="rId4"/>
    <sheet name="BALLYSKC" sheetId="5" r:id="rId5"/>
    <sheet name="AMERKC" sheetId="6" r:id="rId6"/>
    <sheet name="LAGRANGE" sheetId="7" r:id="rId7"/>
    <sheet name="AMERSC" sheetId="8" r:id="rId8"/>
    <sheet name="RIVERCITY" sheetId="9" r:id="rId9"/>
    <sheet name="HORSESHOE" sheetId="10" r:id="rId10"/>
    <sheet name="ISLEBV" sheetId="11" r:id="rId11"/>
    <sheet name="STJO" sheetId="12" r:id="rId12"/>
    <sheet name="CAPE" sheetId="14" r:id="rId13"/>
    <sheet name="STATE TOTALS" sheetId="13" r:id="rId14"/>
  </sheets>
  <definedNames>
    <definedName name="_xlnm.Print_Area" localSheetId="13">'STATE TOTALS'!$A$1:$C$23</definedName>
  </definedNames>
  <calcPr calcId="977461" iterate="1" iterateCount="1" iterateDelta="0"/>
</workbook>
</file>

<file path=xl/calcChain.xml><?xml version="1.0" encoding="utf-8"?>
<calcChain xmlns="http://schemas.openxmlformats.org/spreadsheetml/2006/main">
  <c r="F61" i="14" l="1"/>
  <c r="F63" i="14"/>
  <c r="E61" i="14"/>
  <c r="D61" i="14"/>
  <c r="G55" i="14"/>
  <c r="G54" i="14"/>
  <c r="G52" i="14"/>
  <c r="G51" i="14"/>
  <c r="G50" i="14"/>
  <c r="G48" i="14"/>
  <c r="G47" i="14"/>
  <c r="G46" i="14"/>
  <c r="G44" i="14"/>
  <c r="F39" i="14"/>
  <c r="G39" i="14"/>
  <c r="E39" i="14"/>
  <c r="D39" i="14"/>
  <c r="G34" i="14"/>
  <c r="G30" i="14"/>
  <c r="G29" i="14"/>
  <c r="G26" i="14"/>
  <c r="G24" i="14"/>
  <c r="G19" i="14"/>
  <c r="G15" i="14"/>
  <c r="F61" i="10"/>
  <c r="F63" i="10"/>
  <c r="E61" i="10"/>
  <c r="D61" i="10"/>
  <c r="G55" i="10"/>
  <c r="G54" i="10"/>
  <c r="G53" i="10"/>
  <c r="G52" i="10"/>
  <c r="G50" i="10"/>
  <c r="G49" i="10"/>
  <c r="G48" i="10"/>
  <c r="G47" i="10"/>
  <c r="G46" i="10"/>
  <c r="G45" i="10"/>
  <c r="G44" i="10"/>
  <c r="F39" i="10"/>
  <c r="D39" i="10"/>
  <c r="G34" i="10"/>
  <c r="G33" i="10"/>
  <c r="G29" i="10"/>
  <c r="G28" i="10"/>
  <c r="G26" i="10"/>
  <c r="G25" i="10"/>
  <c r="G24" i="10"/>
  <c r="G20" i="10"/>
  <c r="G19" i="10"/>
  <c r="G16" i="10"/>
  <c r="G15" i="10"/>
  <c r="G10" i="10"/>
  <c r="F10" i="10"/>
  <c r="E10" i="10"/>
  <c r="E39" i="10"/>
  <c r="F61" i="7"/>
  <c r="F63" i="7"/>
  <c r="E61" i="7"/>
  <c r="D61" i="7"/>
  <c r="G54" i="7"/>
  <c r="G50" i="7"/>
  <c r="G48" i="7"/>
  <c r="G47" i="7"/>
  <c r="G46" i="7"/>
  <c r="G44" i="7"/>
  <c r="F75" i="12"/>
  <c r="F73" i="12"/>
  <c r="G73" i="12"/>
  <c r="E73" i="12"/>
  <c r="D73" i="12"/>
  <c r="G67" i="12"/>
  <c r="G66" i="12"/>
  <c r="G62" i="12"/>
  <c r="G60" i="12"/>
  <c r="G59" i="12"/>
  <c r="G58" i="12"/>
  <c r="G56" i="12"/>
  <c r="F51" i="12"/>
  <c r="B13" i="13"/>
  <c r="E51" i="12"/>
  <c r="B12" i="13"/>
  <c r="D51" i="12"/>
  <c r="G45" i="12"/>
  <c r="G39" i="12"/>
  <c r="F39" i="12"/>
  <c r="E39" i="12"/>
  <c r="D39" i="12"/>
  <c r="G30" i="12"/>
  <c r="G21" i="12"/>
  <c r="G12" i="12"/>
  <c r="F61" i="9"/>
  <c r="F63" i="9"/>
  <c r="E61" i="9"/>
  <c r="D61" i="9"/>
  <c r="G55" i="9"/>
  <c r="G54" i="9"/>
  <c r="G52" i="9"/>
  <c r="G51" i="9"/>
  <c r="G50" i="9"/>
  <c r="G48" i="9"/>
  <c r="G47" i="9"/>
  <c r="G46" i="9"/>
  <c r="G45" i="9"/>
  <c r="G44" i="9"/>
  <c r="F39" i="9"/>
  <c r="G39" i="9"/>
  <c r="E39" i="9"/>
  <c r="D39" i="9"/>
  <c r="G34" i="9"/>
  <c r="G32" i="9"/>
  <c r="G31" i="9"/>
  <c r="G29" i="9"/>
  <c r="G25" i="9"/>
  <c r="G24" i="9"/>
  <c r="G23" i="9"/>
  <c r="G20" i="9"/>
  <c r="G18" i="9"/>
  <c r="G17" i="9"/>
  <c r="G16" i="9"/>
  <c r="G14" i="9"/>
  <c r="G13" i="9"/>
  <c r="F62" i="6"/>
  <c r="F64" i="6"/>
  <c r="E62" i="6"/>
  <c r="D62" i="6"/>
  <c r="G55" i="6"/>
  <c r="G54" i="6"/>
  <c r="G53" i="6"/>
  <c r="G52" i="6"/>
  <c r="G51" i="6"/>
  <c r="G50" i="6"/>
  <c r="G48" i="6"/>
  <c r="G46" i="6"/>
  <c r="G45" i="6"/>
  <c r="G44" i="6"/>
  <c r="F39" i="6"/>
  <c r="G39" i="6"/>
  <c r="E39" i="6"/>
  <c r="D39" i="6"/>
  <c r="G34" i="6"/>
  <c r="G33" i="6"/>
  <c r="G32" i="6"/>
  <c r="G31" i="6"/>
  <c r="G29" i="6"/>
  <c r="G28" i="6"/>
  <c r="G25" i="6"/>
  <c r="G22" i="6"/>
  <c r="G21" i="6"/>
  <c r="G20" i="6"/>
  <c r="G19" i="6"/>
  <c r="G18" i="6"/>
  <c r="G16" i="6"/>
  <c r="G15" i="6"/>
  <c r="G14" i="6"/>
  <c r="G11" i="6"/>
  <c r="F62" i="5"/>
  <c r="F64" i="5"/>
  <c r="E62" i="5"/>
  <c r="D62" i="5"/>
  <c r="G56" i="5"/>
  <c r="G54" i="5"/>
  <c r="G50" i="5"/>
  <c r="G48" i="5"/>
  <c r="G46" i="5"/>
  <c r="G44" i="5"/>
  <c r="F39" i="5"/>
  <c r="G39" i="5"/>
  <c r="E39" i="5"/>
  <c r="D39" i="5"/>
  <c r="G25" i="5"/>
  <c r="G23" i="5"/>
  <c r="G18" i="5"/>
  <c r="G17" i="5"/>
  <c r="G14" i="5"/>
  <c r="G12" i="5"/>
  <c r="G10" i="5"/>
  <c r="F62" i="4"/>
  <c r="F64" i="4"/>
  <c r="E62" i="4"/>
  <c r="D62" i="4"/>
  <c r="G56" i="4"/>
  <c r="G54" i="4"/>
  <c r="G53" i="4"/>
  <c r="G52" i="4"/>
  <c r="G50" i="4"/>
  <c r="G49" i="4"/>
  <c r="G48" i="4"/>
  <c r="G46" i="4"/>
  <c r="G45" i="4"/>
  <c r="G44" i="4"/>
  <c r="F39" i="4"/>
  <c r="G39" i="4"/>
  <c r="E39" i="4"/>
  <c r="D39" i="4"/>
  <c r="G33" i="4"/>
  <c r="G31" i="4"/>
  <c r="G28" i="4"/>
  <c r="G26" i="4"/>
  <c r="G24" i="4"/>
  <c r="G23" i="4"/>
  <c r="G22" i="4"/>
  <c r="G21" i="4"/>
  <c r="G19" i="4"/>
  <c r="G18" i="4"/>
  <c r="G17" i="4"/>
  <c r="G16" i="4"/>
  <c r="G15" i="4"/>
  <c r="G14" i="4"/>
  <c r="G11" i="4"/>
  <c r="G10" i="4"/>
  <c r="G62" i="3"/>
  <c r="F62" i="3"/>
  <c r="F64" i="3"/>
  <c r="E62" i="3"/>
  <c r="D62" i="3"/>
  <c r="G55" i="3"/>
  <c r="G54" i="3"/>
  <c r="G53" i="3"/>
  <c r="G52" i="3"/>
  <c r="G50" i="3"/>
  <c r="G49" i="3"/>
  <c r="G48" i="3"/>
  <c r="G47" i="3"/>
  <c r="G46" i="3"/>
  <c r="G45" i="3"/>
  <c r="G44" i="3"/>
  <c r="G39" i="3"/>
  <c r="F39" i="3"/>
  <c r="E39" i="3"/>
  <c r="D39" i="3"/>
  <c r="G34" i="3"/>
  <c r="G32" i="3"/>
  <c r="G29" i="3"/>
  <c r="G28" i="3"/>
  <c r="G26" i="3"/>
  <c r="G24" i="3"/>
  <c r="G23" i="3"/>
  <c r="G22" i="3"/>
  <c r="G21" i="3"/>
  <c r="G20" i="3"/>
  <c r="G18" i="3"/>
  <c r="G17" i="3"/>
  <c r="G13" i="3"/>
  <c r="G11" i="3"/>
  <c r="G9" i="3"/>
  <c r="F60" i="2"/>
  <c r="G60" i="2"/>
  <c r="E60" i="2"/>
  <c r="D60" i="2"/>
  <c r="G54" i="2"/>
  <c r="G53" i="2"/>
  <c r="G50" i="2"/>
  <c r="G48" i="2"/>
  <c r="G47" i="2"/>
  <c r="G46" i="2"/>
  <c r="G44" i="2"/>
  <c r="F39" i="2"/>
  <c r="G39" i="2"/>
  <c r="E39" i="2"/>
  <c r="D39" i="2"/>
  <c r="G34" i="2"/>
  <c r="G32" i="2"/>
  <c r="G30" i="2"/>
  <c r="G18" i="2"/>
  <c r="F60" i="11"/>
  <c r="F62" i="11"/>
  <c r="E60" i="11"/>
  <c r="D60" i="11"/>
  <c r="G53" i="11"/>
  <c r="G52" i="11"/>
  <c r="G50" i="11"/>
  <c r="G49" i="11"/>
  <c r="G48" i="11"/>
  <c r="G47" i="11"/>
  <c r="G46" i="11"/>
  <c r="G45" i="11"/>
  <c r="G44" i="11"/>
  <c r="F39" i="11"/>
  <c r="G39" i="11"/>
  <c r="E39" i="11"/>
  <c r="D39" i="11"/>
  <c r="G34" i="11"/>
  <c r="G30" i="11"/>
  <c r="G29" i="11"/>
  <c r="G23" i="11"/>
  <c r="G22" i="11"/>
  <c r="G19" i="11"/>
  <c r="G11" i="11"/>
  <c r="G9" i="11"/>
  <c r="F61" i="8"/>
  <c r="F63" i="8"/>
  <c r="E61" i="8"/>
  <c r="D61" i="8"/>
  <c r="G55" i="8"/>
  <c r="G54" i="8"/>
  <c r="G53" i="8"/>
  <c r="G52" i="8"/>
  <c r="G51" i="8"/>
  <c r="G50" i="8"/>
  <c r="G48" i="8"/>
  <c r="G47" i="8"/>
  <c r="G46" i="8"/>
  <c r="G45" i="8"/>
  <c r="G44" i="8"/>
  <c r="F39" i="8"/>
  <c r="G39" i="8"/>
  <c r="E39" i="8"/>
  <c r="D39" i="8"/>
  <c r="G34" i="8"/>
  <c r="G33" i="8"/>
  <c r="G32" i="8"/>
  <c r="G29" i="8"/>
  <c r="G28" i="8"/>
  <c r="G26" i="8"/>
  <c r="G25" i="8"/>
  <c r="G24" i="8"/>
  <c r="G23" i="8"/>
  <c r="G21" i="8"/>
  <c r="G19" i="8"/>
  <c r="G18" i="8"/>
  <c r="G13" i="8"/>
  <c r="G11" i="8"/>
  <c r="G10" i="8"/>
  <c r="F61" i="1"/>
  <c r="G61" i="1"/>
  <c r="E61" i="1"/>
  <c r="D61" i="1"/>
  <c r="G54" i="1"/>
  <c r="G52" i="1"/>
  <c r="G50" i="1"/>
  <c r="G49" i="1"/>
  <c r="G48" i="1"/>
  <c r="G46" i="1"/>
  <c r="G45" i="1"/>
  <c r="G44" i="1"/>
  <c r="F39" i="1"/>
  <c r="E39" i="1"/>
  <c r="D39" i="1"/>
  <c r="G31" i="1"/>
  <c r="G30" i="1"/>
  <c r="G25" i="1"/>
  <c r="G22" i="1"/>
  <c r="G20" i="1"/>
  <c r="G18" i="1"/>
  <c r="G17" i="1"/>
  <c r="G16" i="1"/>
  <c r="G15" i="1"/>
  <c r="G13" i="1"/>
  <c r="G10" i="1"/>
  <c r="G9" i="1"/>
  <c r="A4" i="13"/>
  <c r="B11" i="13"/>
  <c r="A3" i="14"/>
  <c r="A3" i="12"/>
  <c r="A3" i="11"/>
  <c r="A3" i="10"/>
  <c r="A3" i="9"/>
  <c r="A3" i="8"/>
  <c r="A3" i="7"/>
  <c r="D39" i="7"/>
  <c r="E39" i="7"/>
  <c r="F39" i="7"/>
  <c r="A3" i="6"/>
  <c r="A3" i="5"/>
  <c r="A3" i="4"/>
  <c r="A3" i="3"/>
  <c r="A3" i="2"/>
  <c r="G61" i="14"/>
  <c r="G39" i="10"/>
  <c r="G61" i="10"/>
  <c r="G61" i="7"/>
  <c r="B14" i="13"/>
  <c r="G51" i="12"/>
  <c r="G61" i="9"/>
  <c r="G62" i="6"/>
  <c r="G62" i="5"/>
  <c r="G62" i="4"/>
  <c r="B16" i="13"/>
  <c r="F62" i="2"/>
  <c r="B17" i="13"/>
  <c r="B8" i="13"/>
  <c r="B6" i="13"/>
  <c r="G60" i="11"/>
  <c r="B7" i="13"/>
  <c r="G61" i="8"/>
  <c r="B18" i="13"/>
  <c r="F63" i="1"/>
  <c r="G39" i="1"/>
  <c r="B9" i="13"/>
  <c r="B21" i="13"/>
  <c r="B19" i="13"/>
</calcChain>
</file>

<file path=xl/sharedStrings.xml><?xml version="1.0" encoding="utf-8"?>
<sst xmlns="http://schemas.openxmlformats.org/spreadsheetml/2006/main" count="952" uniqueCount="157">
  <si>
    <t>MISSOURI GAMING COMMISSION</t>
  </si>
  <si>
    <t>DETAIL GAMING STATS - PUBLIC REPORT</t>
  </si>
  <si>
    <t>BOAT:    ARGOSY RIVERSIDE</t>
  </si>
  <si>
    <t>TABLE GAMES:</t>
  </si>
  <si>
    <t>TABLE</t>
  </si>
  <si>
    <t>ACTUAL</t>
  </si>
  <si>
    <t>UNITS</t>
  </si>
  <si>
    <t>DROP</t>
  </si>
  <si>
    <t>AGR</t>
  </si>
  <si>
    <t>HOLD %</t>
  </si>
  <si>
    <t xml:space="preserve">   Blackjack</t>
  </si>
  <si>
    <t xml:space="preserve">   Double Deck Blackjack</t>
  </si>
  <si>
    <t xml:space="preserve">   Face Up Blackjack</t>
  </si>
  <si>
    <t xml:space="preserve">   Caribbean Stud</t>
  </si>
  <si>
    <t xml:space="preserve">   Craps</t>
  </si>
  <si>
    <t xml:space="preserve">   Craps No More</t>
  </si>
  <si>
    <t xml:space="preserve">   No Craps, Craps</t>
  </si>
  <si>
    <t xml:space="preserve">   Let It Ride</t>
  </si>
  <si>
    <t xml:space="preserve">   Mini Bacarrat</t>
  </si>
  <si>
    <t xml:space="preserve">   Pai Gow Poker</t>
  </si>
  <si>
    <t xml:space="preserve">   Roulette</t>
  </si>
  <si>
    <t xml:space="preserve">   Poker w/o bad beat</t>
  </si>
  <si>
    <t xml:space="preserve">   Bad Beat Poker - house funded</t>
  </si>
  <si>
    <t xml:space="preserve">   Bad Beat Poker - player funded</t>
  </si>
  <si>
    <t xml:space="preserve">   Three Card Poker/Stud</t>
  </si>
  <si>
    <t xml:space="preserve">   Mississippi Stud</t>
  </si>
  <si>
    <t xml:space="preserve">   BJ 21 +3</t>
  </si>
  <si>
    <t xml:space="preserve">   Ultimate Texas Hold'em</t>
  </si>
  <si>
    <t xml:space="preserve">   Table Tournaments</t>
  </si>
  <si>
    <t xml:space="preserve">   Other </t>
  </si>
  <si>
    <t xml:space="preserve">   Rounding</t>
  </si>
  <si>
    <t xml:space="preserve">  TOTAL TABLE GAMES:</t>
  </si>
  <si>
    <t>ELECTRONIC GAMING DEVICES:</t>
  </si>
  <si>
    <t xml:space="preserve">     5 cents</t>
  </si>
  <si>
    <t xml:space="preserve">   10 cents</t>
  </si>
  <si>
    <t xml:space="preserve">   25 cents</t>
  </si>
  <si>
    <t xml:space="preserve">   50 cents</t>
  </si>
  <si>
    <t xml:space="preserve">   $1.00</t>
  </si>
  <si>
    <t xml:space="preserve">   $2.00</t>
  </si>
  <si>
    <t xml:space="preserve">   $5.00</t>
  </si>
  <si>
    <t xml:space="preserve">   $10.00</t>
  </si>
  <si>
    <t xml:space="preserve">   $25.00</t>
  </si>
  <si>
    <t xml:space="preserve">   Slot Tournaments</t>
  </si>
  <si>
    <t xml:space="preserve">   Wide Area Progressive</t>
  </si>
  <si>
    <t xml:space="preserve">   Other</t>
  </si>
  <si>
    <t xml:space="preserve">     TOTAL SLOTS:</t>
  </si>
  <si>
    <t>TOTAL AGR FOR MONTH:</t>
  </si>
  <si>
    <t xml:space="preserve">(1) The above payout percentages for slots represent the actual payout for a one month period only.  </t>
  </si>
  <si>
    <t xml:space="preserve">     The 80% minimum payout per Section 313.805(12) RSMO is not limited to any one month period </t>
  </si>
  <si>
    <t xml:space="preserve">     and is calculated based on standard probability and statistical theory.</t>
  </si>
  <si>
    <t>NOTE:  THE FIGURES IN THIS REPORT ARE SUBJECT TO ADJUSTMENT</t>
  </si>
  <si>
    <t>DETAIL GAMING STATS  - PUBLIC REPORT</t>
  </si>
  <si>
    <t xml:space="preserve">   Single Deck Blackjack</t>
  </si>
  <si>
    <t xml:space="preserve">   Texas Shootout</t>
  </si>
  <si>
    <t xml:space="preserve">   Ultimate Texas Hold'Em</t>
  </si>
  <si>
    <t xml:space="preserve">   Midi Bacarrat</t>
  </si>
  <si>
    <t xml:space="preserve">   EZ Bacarrat</t>
  </si>
  <si>
    <t xml:space="preserve">   21 Plus 3</t>
  </si>
  <si>
    <t xml:space="preserve">   Four Card Poker</t>
  </si>
  <si>
    <t xml:space="preserve">   $100.00</t>
  </si>
  <si>
    <t xml:space="preserve">     1 cent</t>
  </si>
  <si>
    <t xml:space="preserve">     2 cents</t>
  </si>
  <si>
    <t xml:space="preserve">   Ultimate Texas Hold 'Em</t>
  </si>
  <si>
    <t xml:space="preserve">   Six Card Poker</t>
  </si>
  <si>
    <t xml:space="preserve">   21 plus 3</t>
  </si>
  <si>
    <t xml:space="preserve">   Prime 21</t>
  </si>
  <si>
    <t xml:space="preserve">   EZ Pai Gow</t>
  </si>
  <si>
    <t>BOAT:     MARK TWAIN</t>
  </si>
  <si>
    <t>BOAT:     ST. CHARLES</t>
  </si>
  <si>
    <t xml:space="preserve">   Three Card Progressive</t>
  </si>
  <si>
    <t xml:space="preserve">   Blackjack plus 3</t>
  </si>
  <si>
    <t xml:space="preserve">   Dragon Bonus</t>
  </si>
  <si>
    <t xml:space="preserve">   EZ Baccarat</t>
  </si>
  <si>
    <t>BOAT:     RIVER CITY</t>
  </si>
  <si>
    <t xml:space="preserve">   Bonus Craps</t>
  </si>
  <si>
    <t>BOAT:  ISLE OF CAPRI - BOONVILLE</t>
  </si>
  <si>
    <t>STATEWIDE TOTALS</t>
  </si>
  <si>
    <t xml:space="preserve">     TABLE GAMES:</t>
  </si>
  <si>
    <t xml:space="preserve">     TABLE DROP:</t>
  </si>
  <si>
    <t xml:space="preserve">     TABLE AGR:</t>
  </si>
  <si>
    <t xml:space="preserve">     ACTUAL HOLD %:</t>
  </si>
  <si>
    <t xml:space="preserve">     SLOT MACHINES:</t>
  </si>
  <si>
    <t xml:space="preserve">     SLOT HANDLE:</t>
  </si>
  <si>
    <t xml:space="preserve">     SLOT AGR:</t>
  </si>
  <si>
    <t xml:space="preserve">     ACTUAL PAYOUT %:</t>
  </si>
  <si>
    <t xml:space="preserve">     GRAND TOTAL AGR:</t>
  </si>
  <si>
    <t xml:space="preserve">   Lunar Poker</t>
  </si>
  <si>
    <t xml:space="preserve">   Super 7</t>
  </si>
  <si>
    <t xml:space="preserve">   Three Card Poker</t>
  </si>
  <si>
    <t>BOAT:  HOLLYWOOD</t>
  </si>
  <si>
    <t xml:space="preserve">   65 to 5 BJ</t>
  </si>
  <si>
    <t xml:space="preserve">   High Card Flush</t>
  </si>
  <si>
    <t xml:space="preserve">   1 cent</t>
  </si>
  <si>
    <t xml:space="preserve">   2 cents</t>
  </si>
  <si>
    <t xml:space="preserve">   Double Deck 21 Plus 3</t>
  </si>
  <si>
    <t xml:space="preserve">   Commission Free</t>
  </si>
  <si>
    <t xml:space="preserve">   Blackjack 6 to 5</t>
  </si>
  <si>
    <t xml:space="preserve">   EZ Mini Bacarrat</t>
  </si>
  <si>
    <t xml:space="preserve">   Criss Cross</t>
  </si>
  <si>
    <t xml:space="preserve">   Double Deck Blackjack 21+3</t>
  </si>
  <si>
    <t xml:space="preserve">   Heads Up Hold Em</t>
  </si>
  <si>
    <t xml:space="preserve">   Blackjack Top 3</t>
  </si>
  <si>
    <t xml:space="preserve">   DJ Wild</t>
  </si>
  <si>
    <t xml:space="preserve">   Texas Ultimate</t>
  </si>
  <si>
    <t xml:space="preserve">   Cajun Stud Poker</t>
  </si>
  <si>
    <t xml:space="preserve">   Cajun Stud</t>
  </si>
  <si>
    <t xml:space="preserve">   Heads Up Hold'em</t>
  </si>
  <si>
    <t xml:space="preserve">   World Tour Poker</t>
  </si>
  <si>
    <t xml:space="preserve">   Trilux Blackjack</t>
  </si>
  <si>
    <t xml:space="preserve">   Trilux</t>
  </si>
  <si>
    <t xml:space="preserve">   Cajun Poker</t>
  </si>
  <si>
    <t xml:space="preserve">   Sic Bo</t>
  </si>
  <si>
    <t xml:space="preserve">   DJ Wild Poker</t>
  </si>
  <si>
    <t xml:space="preserve">   Fortune 7</t>
  </si>
  <si>
    <t xml:space="preserve">   Four Card Frenzy</t>
  </si>
  <si>
    <t xml:space="preserve">   Criss Cross Poker</t>
  </si>
  <si>
    <t xml:space="preserve">   Straw Poker</t>
  </si>
  <si>
    <t xml:space="preserve">  Multi Denom</t>
  </si>
  <si>
    <t xml:space="preserve">   Ultimate Texas Poker</t>
  </si>
  <si>
    <t xml:space="preserve">   5 Treasures Baccarat</t>
  </si>
  <si>
    <t xml:space="preserve">    EZ Baccarat</t>
  </si>
  <si>
    <t xml:space="preserve">BOAT:     AMERISTAR KC </t>
  </si>
  <si>
    <t>SLOT</t>
  </si>
  <si>
    <t>HANDLE</t>
  </si>
  <si>
    <t>PAYOUT % (1)</t>
  </si>
  <si>
    <t>BOAT: CENTURY CARUTHERSVILLE</t>
  </si>
  <si>
    <t>BOAT:     HARRAHS KANSAS CITY</t>
  </si>
  <si>
    <t xml:space="preserve">     HYBRID MACHINES:</t>
  </si>
  <si>
    <t xml:space="preserve">     HYBRID HANDLE:</t>
  </si>
  <si>
    <t xml:space="preserve">     HYBRID AGR:</t>
  </si>
  <si>
    <t>BOAT: CENTURY CAPE GIRARDEAU</t>
  </si>
  <si>
    <t xml:space="preserve">   BJ 6 to 5</t>
  </si>
  <si>
    <t xml:space="preserve">   Face Up Pai Gow</t>
  </si>
  <si>
    <t xml:space="preserve">   I Luv Suits</t>
  </si>
  <si>
    <t>BOAT:  BALLY'S KC</t>
  </si>
  <si>
    <t xml:space="preserve">   I LUV Suits</t>
  </si>
  <si>
    <t xml:space="preserve">   Blackjack 6 TO 5</t>
  </si>
  <si>
    <t xml:space="preserve">   Mini Baccarat</t>
  </si>
  <si>
    <t xml:space="preserve">   Golden Frog Baccarat</t>
  </si>
  <si>
    <t xml:space="preserve">   5 Treasures</t>
  </si>
  <si>
    <t>BOAT:    HORSESHOE ST. LOUIS</t>
  </si>
  <si>
    <t xml:space="preserve">   Rising Phoenix MB</t>
  </si>
  <si>
    <t xml:space="preserve">   Big Blind UTH</t>
  </si>
  <si>
    <t xml:space="preserve">   Trilux EZ</t>
  </si>
  <si>
    <t xml:space="preserve">   Double Deck EZ</t>
  </si>
  <si>
    <t xml:space="preserve">   Rising Phoenix</t>
  </si>
  <si>
    <t>HYBRID TABLES</t>
  </si>
  <si>
    <t>HYBRID</t>
  </si>
  <si>
    <t xml:space="preserve">   Hybrid Tournaments</t>
  </si>
  <si>
    <t xml:space="preserve">     TOTAL HYBRID:</t>
  </si>
  <si>
    <t xml:space="preserve">   Eternal Bacarrat</t>
  </si>
  <si>
    <t xml:space="preserve">   Run Em Twice</t>
  </si>
  <si>
    <t xml:space="preserve">    Trilux</t>
  </si>
  <si>
    <t>BOAT:     ST. JOSEPH</t>
  </si>
  <si>
    <t xml:space="preserve">     Multi Denom</t>
  </si>
  <si>
    <t xml:space="preserve">   Dragon Bonus Mini Baccarat</t>
  </si>
  <si>
    <t>MONTH ENDED: 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</si>
</sst>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_);[Red]\(&quot;$&quot;#,##0.00\)"/>
    <numFmt numFmtId="164" formatCode="0.000%"/>
  </numFmts>
  <fonts count="22" x14ac:knownFonts="1">
    <font>
      <sz val="12"/>
      <name val="Arial"/>
    </font>
    <font>
      <b/>
      <sz val="10"/>
      <name val="Arial"/>
    </font>
    <font>
      <b/>
      <sz val="18"/>
      <name val="Arial"/>
      <family val="2"/>
    </font>
    <font>
      <b/>
      <u/>
      <sz val="18"/>
      <name val="Arial"/>
      <family val="2"/>
    </font>
    <font>
      <u/>
      <sz val="12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12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b/>
      <u/>
      <sz val="16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u/>
      <sz val="1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0">
    <xf numFmtId="0" fontId="0" fillId="0" borderId="0" xfId="0" applyNumberFormat="1" applyFont="1" applyAlignment="1" applyProtection="1">
      <protection locked="0"/>
    </xf>
    <xf numFmtId="0" fontId="2" fillId="0" borderId="0" xfId="0" applyFont="1" applyAlignment="1"/>
    <xf numFmtId="0" fontId="0" fillId="0" borderId="0" xfId="0" applyFont="1" applyAlignment="1"/>
    <xf numFmtId="0" fontId="0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0" xfId="0" applyNumberFormat="1" applyFont="1" applyAlignment="1">
      <alignment horizontal="centerContinuous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NumberFormat="1" applyFont="1" applyAlignment="1">
      <alignment horizontal="centerContinuous"/>
    </xf>
    <xf numFmtId="0" fontId="0" fillId="2" borderId="0" xfId="0" applyFill="1" applyAlignment="1"/>
    <xf numFmtId="0" fontId="6" fillId="2" borderId="0" xfId="0" applyFont="1" applyFill="1" applyAlignment="1"/>
    <xf numFmtId="0" fontId="6" fillId="2" borderId="0" xfId="0" applyFont="1" applyFill="1" applyAlignment="1">
      <alignment horizontal="center"/>
    </xf>
    <xf numFmtId="0" fontId="6" fillId="2" borderId="0" xfId="0" applyNumberFormat="1" applyFont="1" applyFill="1" applyAlignment="1">
      <alignment horizontal="centerContinuous"/>
    </xf>
    <xf numFmtId="0" fontId="7" fillId="0" borderId="1" xfId="0" applyNumberFormat="1" applyFont="1" applyBorder="1" applyAlignment="1" applyProtection="1">
      <protection locked="0"/>
    </xf>
    <xf numFmtId="0" fontId="8" fillId="0" borderId="2" xfId="0" applyNumberFormat="1" applyFont="1" applyBorder="1" applyAlignment="1"/>
    <xf numFmtId="0" fontId="0" fillId="0" borderId="2" xfId="0" applyFont="1" applyBorder="1" applyAlignment="1"/>
    <xf numFmtId="0" fontId="9" fillId="0" borderId="3" xfId="0" applyNumberFormat="1" applyFont="1" applyBorder="1" applyAlignment="1"/>
    <xf numFmtId="0" fontId="9" fillId="3" borderId="3" xfId="0" applyNumberFormat="1" applyFont="1" applyFill="1" applyBorder="1" applyAlignment="1"/>
    <xf numFmtId="0" fontId="8" fillId="3" borderId="1" xfId="0" applyNumberFormat="1" applyFont="1" applyFill="1" applyBorder="1" applyAlignment="1" applyProtection="1">
      <protection locked="0"/>
    </xf>
    <xf numFmtId="0" fontId="10" fillId="0" borderId="1" xfId="0" applyNumberFormat="1" applyFont="1" applyBorder="1" applyAlignment="1">
      <alignment horizontal="left"/>
    </xf>
    <xf numFmtId="0" fontId="10" fillId="0" borderId="1" xfId="0" applyNumberFormat="1" applyFont="1" applyBorder="1" applyAlignment="1"/>
    <xf numFmtId="0" fontId="0" fillId="0" borderId="0" xfId="0" applyNumberFormat="1" applyFont="1" applyAlignment="1"/>
    <xf numFmtId="0" fontId="8" fillId="0" borderId="0" xfId="0" applyNumberFormat="1" applyFont="1" applyAlignment="1"/>
    <xf numFmtId="0" fontId="11" fillId="2" borderId="0" xfId="0" applyNumberFormat="1" applyFont="1" applyFill="1" applyAlignment="1"/>
    <xf numFmtId="0" fontId="8" fillId="2" borderId="0" xfId="0" applyNumberFormat="1" applyFont="1" applyFill="1" applyAlignment="1"/>
    <xf numFmtId="0" fontId="6" fillId="2" borderId="0" xfId="0" applyNumberFormat="1" applyFont="1" applyFill="1" applyAlignment="1">
      <alignment horizontal="center"/>
    </xf>
    <xf numFmtId="0" fontId="6" fillId="0" borderId="0" xfId="0" applyNumberFormat="1" applyFont="1" applyAlignment="1"/>
    <xf numFmtId="0" fontId="6" fillId="2" borderId="3" xfId="0" applyNumberFormat="1" applyFont="1" applyFill="1" applyBorder="1" applyAlignment="1" applyProtection="1">
      <protection locked="0"/>
    </xf>
    <xf numFmtId="0" fontId="8" fillId="2" borderId="1" xfId="0" applyNumberFormat="1" applyFont="1" applyFill="1" applyBorder="1" applyAlignment="1" applyProtection="1">
      <protection locked="0"/>
    </xf>
    <xf numFmtId="0" fontId="6" fillId="2" borderId="3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Continuous"/>
      <protection locked="0"/>
    </xf>
    <xf numFmtId="0" fontId="9" fillId="0" borderId="3" xfId="0" applyNumberFormat="1" applyFont="1" applyBorder="1" applyAlignment="1">
      <alignment horizontal="left"/>
    </xf>
    <xf numFmtId="0" fontId="6" fillId="3" borderId="3" xfId="0" applyNumberFormat="1" applyFont="1" applyFill="1" applyBorder="1" applyAlignment="1" applyProtection="1">
      <protection locked="0"/>
    </xf>
    <xf numFmtId="0" fontId="7" fillId="0" borderId="0" xfId="0" applyNumberFormat="1" applyFont="1" applyAlignment="1"/>
    <xf numFmtId="0" fontId="10" fillId="0" borderId="0" xfId="0" applyNumberFormat="1" applyFont="1" applyAlignment="1"/>
    <xf numFmtId="0" fontId="12" fillId="0" borderId="0" xfId="0" applyNumberFormat="1" applyFont="1" applyAlignment="1"/>
    <xf numFmtId="4" fontId="10" fillId="0" borderId="0" xfId="0" applyNumberFormat="1" applyFont="1" applyAlignment="1">
      <alignment horizontal="right"/>
    </xf>
    <xf numFmtId="0" fontId="10" fillId="0" borderId="0" xfId="0" applyFont="1" applyAlignment="1"/>
    <xf numFmtId="0" fontId="12" fillId="0" borderId="0" xfId="0" applyFont="1" applyAlignment="1"/>
    <xf numFmtId="0" fontId="8" fillId="0" borderId="0" xfId="0" applyFont="1" applyAlignment="1"/>
    <xf numFmtId="4" fontId="6" fillId="0" borderId="0" xfId="0" applyNumberFormat="1" applyFont="1" applyAlignment="1">
      <alignment horizontal="right"/>
    </xf>
    <xf numFmtId="0" fontId="5" fillId="0" borderId="0" xfId="0" applyFont="1" applyAlignment="1"/>
    <xf numFmtId="0" fontId="13" fillId="0" borderId="0" xfId="0" applyFont="1" applyAlignment="1"/>
    <xf numFmtId="164" fontId="10" fillId="0" borderId="0" xfId="0" applyNumberFormat="1" applyFont="1" applyAlignment="1"/>
    <xf numFmtId="4" fontId="10" fillId="0" borderId="0" xfId="0" applyNumberFormat="1" applyFont="1" applyAlignment="1"/>
    <xf numFmtId="3" fontId="10" fillId="0" borderId="0" xfId="0" applyNumberFormat="1" applyFont="1" applyAlignment="1">
      <alignment horizontal="center"/>
    </xf>
    <xf numFmtId="3" fontId="10" fillId="0" borderId="0" xfId="0" applyNumberFormat="1" applyFont="1" applyAlignment="1"/>
    <xf numFmtId="0" fontId="14" fillId="0" borderId="0" xfId="0" applyFont="1" applyAlignment="1"/>
    <xf numFmtId="0" fontId="15" fillId="0" borderId="0" xfId="0" applyFont="1" applyAlignment="1"/>
    <xf numFmtId="0" fontId="7" fillId="0" borderId="0" xfId="0" applyFont="1" applyAlignment="1"/>
    <xf numFmtId="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0" applyNumberFormat="1" applyFont="1" applyAlignment="1" applyProtection="1">
      <protection locked="0"/>
    </xf>
    <xf numFmtId="8" fontId="6" fillId="2" borderId="3" xfId="0" quotePrefix="1" applyNumberFormat="1" applyFont="1" applyFill="1" applyBorder="1" applyAlignment="1" applyProtection="1">
      <protection locked="0"/>
    </xf>
    <xf numFmtId="0" fontId="6" fillId="2" borderId="3" xfId="0" quotePrefix="1" applyNumberFormat="1" applyFont="1" applyFill="1" applyBorder="1" applyAlignment="1" applyProtection="1">
      <protection locked="0"/>
    </xf>
    <xf numFmtId="0" fontId="2" fillId="0" borderId="0" xfId="0" applyNumberFormat="1" applyFont="1" applyAlignment="1"/>
    <xf numFmtId="0" fontId="0" fillId="0" borderId="0" xfId="0" applyAlignment="1"/>
    <xf numFmtId="0" fontId="0" fillId="0" borderId="4" xfId="0" applyNumberFormat="1" applyFont="1" applyBorder="1" applyAlignment="1"/>
    <xf numFmtId="0" fontId="14" fillId="0" borderId="0" xfId="0" applyNumberFormat="1" applyFont="1" applyAlignment="1"/>
    <xf numFmtId="0" fontId="1" fillId="0" borderId="0" xfId="0" applyNumberFormat="1" applyFont="1" applyAlignment="1"/>
    <xf numFmtId="0" fontId="3" fillId="0" borderId="0" xfId="0" applyNumberFormat="1" applyFont="1" applyAlignment="1"/>
    <xf numFmtId="0" fontId="4" fillId="0" borderId="0" xfId="0" applyNumberFormat="1" applyFont="1" applyAlignment="1"/>
    <xf numFmtId="0" fontId="0" fillId="2" borderId="0" xfId="0" applyNumberFormat="1" applyFont="1" applyFill="1" applyAlignment="1"/>
    <xf numFmtId="0" fontId="6" fillId="2" borderId="0" xfId="0" applyNumberFormat="1" applyFont="1" applyFill="1" applyAlignment="1"/>
    <xf numFmtId="0" fontId="12" fillId="2" borderId="0" xfId="0" applyNumberFormat="1" applyFont="1" applyFill="1" applyAlignment="1"/>
    <xf numFmtId="0" fontId="8" fillId="0" borderId="2" xfId="0" applyNumberFormat="1" applyFont="1" applyFill="1" applyBorder="1" applyAlignment="1"/>
    <xf numFmtId="0" fontId="0" fillId="0" borderId="2" xfId="0" applyNumberFormat="1" applyFont="1" applyFill="1" applyBorder="1" applyAlignment="1"/>
    <xf numFmtId="0" fontId="8" fillId="0" borderId="0" xfId="0" applyNumberFormat="1" applyFont="1" applyFill="1" applyAlignment="1"/>
    <xf numFmtId="0" fontId="18" fillId="0" borderId="0" xfId="0" applyNumberFormat="1" applyFont="1" applyAlignment="1"/>
    <xf numFmtId="0" fontId="6" fillId="2" borderId="5" xfId="0" applyNumberFormat="1" applyFont="1" applyFill="1" applyBorder="1" applyAlignment="1" applyProtection="1">
      <alignment horizontal="left"/>
      <protection locked="0"/>
    </xf>
    <xf numFmtId="0" fontId="19" fillId="2" borderId="3" xfId="0" applyNumberFormat="1" applyFont="1" applyFill="1" applyBorder="1" applyAlignment="1" applyProtection="1">
      <protection locked="0"/>
    </xf>
    <xf numFmtId="3" fontId="8" fillId="0" borderId="3" xfId="0" applyNumberFormat="1" applyFont="1" applyBorder="1" applyAlignment="1" applyProtection="1">
      <alignment horizontal="center"/>
      <protection locked="0"/>
    </xf>
    <xf numFmtId="3" fontId="8" fillId="3" borderId="3" xfId="0" applyNumberFormat="1" applyFont="1" applyFill="1" applyBorder="1" applyAlignment="1" applyProtection="1">
      <alignment horizontal="center"/>
      <protection locked="0"/>
    </xf>
    <xf numFmtId="3" fontId="10" fillId="2" borderId="3" xfId="0" applyNumberFormat="1" applyFont="1" applyFill="1" applyBorder="1" applyAlignment="1">
      <alignment horizontal="center"/>
    </xf>
    <xf numFmtId="4" fontId="6" fillId="0" borderId="1" xfId="0" applyNumberFormat="1" applyFont="1" applyBorder="1" applyAlignment="1">
      <alignment horizontal="centerContinuous"/>
    </xf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 applyAlignment="1">
      <alignment horizontal="center"/>
    </xf>
    <xf numFmtId="4" fontId="8" fillId="3" borderId="3" xfId="0" applyNumberFormat="1" applyFont="1" applyFill="1" applyBorder="1" applyAlignment="1" applyProtection="1">
      <alignment horizontal="center"/>
      <protection locked="0"/>
    </xf>
    <xf numFmtId="4" fontId="6" fillId="0" borderId="6" xfId="0" applyNumberFormat="1" applyFont="1" applyBorder="1" applyAlignment="1">
      <alignment horizontal="centerContinuous"/>
    </xf>
    <xf numFmtId="0" fontId="10" fillId="0" borderId="0" xfId="0" applyNumberFormat="1" applyFont="1" applyAlignment="1">
      <alignment horizontal="left"/>
    </xf>
    <xf numFmtId="164" fontId="13" fillId="0" borderId="7" xfId="0" applyNumberFormat="1" applyFont="1" applyBorder="1" applyAlignment="1">
      <alignment horizontal="center"/>
    </xf>
    <xf numFmtId="0" fontId="10" fillId="0" borderId="0" xfId="0" applyFont="1" applyFill="1" applyAlignment="1"/>
    <xf numFmtId="0" fontId="12" fillId="0" borderId="0" xfId="0" applyFont="1" applyFill="1" applyAlignment="1"/>
    <xf numFmtId="0" fontId="20" fillId="0" borderId="0" xfId="0" applyNumberFormat="1" applyFont="1" applyAlignment="1"/>
    <xf numFmtId="0" fontId="20" fillId="0" borderId="0" xfId="0" applyNumberFormat="1" applyFont="1" applyAlignment="1">
      <alignment horizontal="centerContinuous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/>
    <xf numFmtId="3" fontId="10" fillId="2" borderId="1" xfId="0" applyNumberFormat="1" applyFont="1" applyFill="1" applyBorder="1" applyAlignment="1">
      <alignment horizontal="center"/>
    </xf>
    <xf numFmtId="0" fontId="16" fillId="0" borderId="8" xfId="0" applyFont="1" applyBorder="1" applyAlignment="1"/>
    <xf numFmtId="3" fontId="13" fillId="0" borderId="9" xfId="0" applyNumberFormat="1" applyFont="1" applyBorder="1" applyAlignment="1">
      <alignment horizontal="center"/>
    </xf>
    <xf numFmtId="0" fontId="16" fillId="0" borderId="10" xfId="0" applyFont="1" applyBorder="1" applyAlignment="1"/>
    <xf numFmtId="4" fontId="13" fillId="0" borderId="7" xfId="0" applyNumberFormat="1" applyFont="1" applyBorder="1" applyAlignment="1">
      <alignment horizontal="center"/>
    </xf>
    <xf numFmtId="0" fontId="16" fillId="4" borderId="10" xfId="0" applyFont="1" applyFill="1" applyBorder="1" applyAlignment="1"/>
    <xf numFmtId="4" fontId="12" fillId="4" borderId="7" xfId="0" applyNumberFormat="1" applyFont="1" applyFill="1" applyBorder="1" applyAlignment="1">
      <alignment horizontal="center"/>
    </xf>
    <xf numFmtId="164" fontId="13" fillId="4" borderId="7" xfId="0" applyNumberFormat="1" applyFont="1" applyFill="1" applyBorder="1" applyAlignment="1">
      <alignment horizontal="center"/>
    </xf>
    <xf numFmtId="4" fontId="12" fillId="4" borderId="11" xfId="0" applyNumberFormat="1" applyFont="1" applyFill="1" applyBorder="1" applyAlignment="1">
      <alignment horizontal="center"/>
    </xf>
    <xf numFmtId="0" fontId="13" fillId="0" borderId="12" xfId="0" applyFont="1" applyBorder="1" applyAlignment="1"/>
    <xf numFmtId="0" fontId="12" fillId="0" borderId="12" xfId="0" applyFont="1" applyBorder="1" applyAlignment="1"/>
    <xf numFmtId="4" fontId="13" fillId="0" borderId="9" xfId="0" applyNumberFormat="1" applyFont="1" applyBorder="1" applyAlignment="1">
      <alignment horizontal="center"/>
    </xf>
    <xf numFmtId="3" fontId="10" fillId="2" borderId="5" xfId="0" applyNumberFormat="1" applyFont="1" applyFill="1" applyBorder="1" applyAlignment="1">
      <alignment horizontal="center"/>
    </xf>
    <xf numFmtId="40" fontId="8" fillId="5" borderId="3" xfId="0" applyNumberFormat="1" applyFont="1" applyFill="1" applyBorder="1" applyProtection="1">
      <protection locked="0"/>
    </xf>
    <xf numFmtId="40" fontId="8" fillId="0" borderId="3" xfId="0" applyNumberFormat="1" applyFont="1" applyBorder="1" applyProtection="1">
      <protection locked="0"/>
    </xf>
    <xf numFmtId="164" fontId="8" fillId="0" borderId="13" xfId="0" applyNumberFormat="1" applyFont="1" applyBorder="1" applyProtection="1">
      <protection locked="0"/>
    </xf>
    <xf numFmtId="164" fontId="8" fillId="3" borderId="13" xfId="0" applyNumberFormat="1" applyFont="1" applyFill="1" applyBorder="1" applyProtection="1">
      <protection locked="0"/>
    </xf>
    <xf numFmtId="40" fontId="8" fillId="3" borderId="3" xfId="0" applyNumberFormat="1" applyFont="1" applyFill="1" applyBorder="1" applyProtection="1">
      <protection locked="0"/>
    </xf>
    <xf numFmtId="4" fontId="10" fillId="2" borderId="5" xfId="0" applyNumberFormat="1" applyFont="1" applyFill="1" applyBorder="1"/>
    <xf numFmtId="164" fontId="10" fillId="0" borderId="14" xfId="0" applyNumberFormat="1" applyFont="1" applyBorder="1" applyProtection="1">
      <protection locked="0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/>
    <xf numFmtId="4" fontId="6" fillId="0" borderId="0" xfId="0" applyNumberFormat="1" applyFont="1"/>
    <xf numFmtId="0" fontId="6" fillId="0" borderId="0" xfId="0" applyFont="1" applyAlignment="1">
      <alignment horizontal="center"/>
    </xf>
    <xf numFmtId="4" fontId="8" fillId="3" borderId="3" xfId="0" applyNumberFormat="1" applyFont="1" applyFill="1" applyBorder="1" applyProtection="1">
      <protection locked="0"/>
    </xf>
    <xf numFmtId="4" fontId="10" fillId="2" borderId="3" xfId="0" applyNumberFormat="1" applyFont="1" applyFill="1" applyBorder="1"/>
    <xf numFmtId="0" fontId="7" fillId="0" borderId="1" xfId="0" applyFont="1" applyBorder="1"/>
    <xf numFmtId="4" fontId="20" fillId="0" borderId="1" xfId="0" applyNumberFormat="1" applyFont="1" applyBorder="1"/>
    <xf numFmtId="0" fontId="0" fillId="0" borderId="1" xfId="0" applyBorder="1"/>
    <xf numFmtId="0" fontId="12" fillId="0" borderId="0" xfId="0" applyFont="1"/>
    <xf numFmtId="164" fontId="10" fillId="0" borderId="13" xfId="0" applyNumberFormat="1" applyFont="1" applyBorder="1" applyProtection="1">
      <protection locked="0"/>
    </xf>
    <xf numFmtId="164" fontId="8" fillId="0" borderId="3" xfId="0" applyNumberFormat="1" applyFont="1" applyBorder="1" applyProtection="1">
      <protection locked="0"/>
    </xf>
    <xf numFmtId="164" fontId="8" fillId="3" borderId="3" xfId="0" applyNumberFormat="1" applyFont="1" applyFill="1" applyBorder="1" applyProtection="1">
      <protection locked="0"/>
    </xf>
    <xf numFmtId="4" fontId="8" fillId="2" borderId="3" xfId="0" applyNumberFormat="1" applyFont="1" applyFill="1" applyBorder="1" applyProtection="1">
      <protection locked="0"/>
    </xf>
    <xf numFmtId="4" fontId="8" fillId="0" borderId="3" xfId="0" applyNumberFormat="1" applyFont="1" applyBorder="1" applyProtection="1">
      <protection locked="0"/>
    </xf>
    <xf numFmtId="164" fontId="10" fillId="0" borderId="3" xfId="0" applyNumberFormat="1" applyFont="1" applyBorder="1" applyProtection="1">
      <protection locked="0"/>
    </xf>
    <xf numFmtId="0" fontId="7" fillId="0" borderId="1" xfId="0" applyFont="1" applyBorder="1" applyAlignment="1">
      <alignment horizontal="center"/>
    </xf>
    <xf numFmtId="4" fontId="10" fillId="2" borderId="1" xfId="0" applyNumberFormat="1" applyFont="1" applyFill="1" applyBorder="1"/>
    <xf numFmtId="164" fontId="10" fillId="0" borderId="1" xfId="0" applyNumberFormat="1" applyFont="1" applyBorder="1" applyProtection="1">
      <protection locked="0"/>
    </xf>
    <xf numFmtId="10" fontId="8" fillId="0" borderId="3" xfId="0" applyNumberFormat="1" applyFont="1" applyBorder="1" applyProtection="1">
      <protection locked="0"/>
    </xf>
    <xf numFmtId="164" fontId="8" fillId="5" borderId="3" xfId="0" applyNumberFormat="1" applyFont="1" applyFill="1" applyBorder="1" applyProtection="1">
      <protection locked="0"/>
    </xf>
    <xf numFmtId="4" fontId="8" fillId="5" borderId="3" xfId="0" applyNumberFormat="1" applyFont="1" applyFill="1" applyBorder="1" applyProtection="1">
      <protection locked="0"/>
    </xf>
    <xf numFmtId="3" fontId="10" fillId="2" borderId="0" xfId="0" applyNumberFormat="1" applyFont="1" applyFill="1" applyAlignment="1">
      <alignment horizontal="center"/>
    </xf>
    <xf numFmtId="4" fontId="10" fillId="2" borderId="0" xfId="0" applyNumberFormat="1" applyFont="1" applyFill="1"/>
    <xf numFmtId="164" fontId="10" fillId="0" borderId="0" xfId="0" applyNumberFormat="1" applyFont="1" applyProtection="1">
      <protection locked="0"/>
    </xf>
    <xf numFmtId="164" fontId="10" fillId="0" borderId="0" xfId="0" applyNumberFormat="1" applyFont="1"/>
    <xf numFmtId="0" fontId="0" fillId="0" borderId="0" xfId="0"/>
    <xf numFmtId="0" fontId="8" fillId="0" borderId="0" xfId="0" applyFont="1"/>
    <xf numFmtId="0" fontId="0" fillId="0" borderId="0" xfId="0" applyProtection="1">
      <protection locked="0"/>
    </xf>
    <xf numFmtId="0" fontId="6" fillId="0" borderId="3" xfId="0" applyFont="1" applyBorder="1"/>
    <xf numFmtId="0" fontId="7" fillId="0" borderId="1" xfId="0" applyFont="1" applyBorder="1" applyProtection="1">
      <protection locked="0"/>
    </xf>
    <xf numFmtId="0" fontId="21" fillId="0" borderId="3" xfId="0" applyFont="1" applyBorder="1" applyProtection="1">
      <protection locked="0"/>
    </xf>
    <xf numFmtId="0" fontId="6" fillId="0" borderId="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">
        <v>156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2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>
        <v>8</v>
      </c>
      <c r="E9" s="100">
        <v>1551813</v>
      </c>
      <c r="F9" s="101">
        <v>372989.5</v>
      </c>
      <c r="G9" s="102">
        <f>F9/E9</f>
        <v>0.24035724665278613</v>
      </c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0">
        <v>1440910</v>
      </c>
      <c r="F10" s="101">
        <v>310595.5</v>
      </c>
      <c r="G10" s="102">
        <f>F10/E10</f>
        <v>0.21555510059615104</v>
      </c>
      <c r="H10" s="15"/>
    </row>
    <row r="11" spans="1:8" ht="15.75" x14ac:dyDescent="0.25">
      <c r="A11" s="136" t="s">
        <v>69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</v>
      </c>
      <c r="E13" s="100">
        <v>334267</v>
      </c>
      <c r="F13" s="101">
        <v>68851.5</v>
      </c>
      <c r="G13" s="102">
        <f t="shared" ref="G13:G22" si="0">F13/E13</f>
        <v>0.20597755686322611</v>
      </c>
      <c r="H13" s="15"/>
    </row>
    <row r="14" spans="1:8" ht="15.75" x14ac:dyDescent="0.25">
      <c r="A14" s="136" t="s">
        <v>112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>
        <v>1</v>
      </c>
      <c r="E15" s="100">
        <v>154331</v>
      </c>
      <c r="F15" s="101">
        <v>26178</v>
      </c>
      <c r="G15" s="102">
        <f t="shared" si="0"/>
        <v>0.16962243489642392</v>
      </c>
      <c r="H15" s="15"/>
    </row>
    <row r="16" spans="1:8" ht="15.75" x14ac:dyDescent="0.25">
      <c r="A16" s="136" t="s">
        <v>113</v>
      </c>
      <c r="B16" s="137"/>
      <c r="C16" s="14"/>
      <c r="D16" s="71">
        <v>2</v>
      </c>
      <c r="E16" s="100">
        <v>2548747</v>
      </c>
      <c r="F16" s="101">
        <v>181962.5</v>
      </c>
      <c r="G16" s="102">
        <f t="shared" si="0"/>
        <v>7.1392923660135749E-2</v>
      </c>
      <c r="H16" s="15"/>
    </row>
    <row r="17" spans="1:8" ht="15.75" x14ac:dyDescent="0.25">
      <c r="A17" s="136" t="s">
        <v>137</v>
      </c>
      <c r="B17" s="137"/>
      <c r="C17" s="14"/>
      <c r="D17" s="71">
        <v>4</v>
      </c>
      <c r="E17" s="100">
        <v>5359190</v>
      </c>
      <c r="F17" s="101">
        <v>555672.5</v>
      </c>
      <c r="G17" s="102">
        <f t="shared" si="0"/>
        <v>0.10368591149035582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0">
        <v>325153</v>
      </c>
      <c r="F18" s="101">
        <v>114731</v>
      </c>
      <c r="G18" s="102">
        <f t="shared" si="0"/>
        <v>0.35285234950930794</v>
      </c>
      <c r="H18" s="15"/>
    </row>
    <row r="19" spans="1:8" ht="15.75" x14ac:dyDescent="0.25">
      <c r="A19" s="136" t="s">
        <v>15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9" t="s">
        <v>16</v>
      </c>
      <c r="B20" s="137"/>
      <c r="C20" s="14"/>
      <c r="D20" s="71">
        <v>1</v>
      </c>
      <c r="E20" s="100">
        <v>911151</v>
      </c>
      <c r="F20" s="101">
        <v>72515</v>
      </c>
      <c r="G20" s="102">
        <f t="shared" si="0"/>
        <v>7.9586149825879568E-2</v>
      </c>
      <c r="H20" s="15"/>
    </row>
    <row r="21" spans="1:8" ht="15.75" x14ac:dyDescent="0.25">
      <c r="A21" s="136" t="s">
        <v>71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>
        <v>1</v>
      </c>
      <c r="E22" s="100">
        <v>45171</v>
      </c>
      <c r="F22" s="101">
        <v>9543</v>
      </c>
      <c r="G22" s="102">
        <f t="shared" si="0"/>
        <v>0.21126386398352925</v>
      </c>
      <c r="H22" s="15"/>
    </row>
    <row r="23" spans="1:8" ht="15.75" x14ac:dyDescent="0.25">
      <c r="A23" s="136" t="s">
        <v>139</v>
      </c>
      <c r="B23" s="137"/>
      <c r="C23" s="14"/>
      <c r="D23" s="71"/>
      <c r="E23" s="100"/>
      <c r="F23" s="101"/>
      <c r="G23" s="102"/>
      <c r="H23" s="15"/>
    </row>
    <row r="24" spans="1:8" ht="15.75" x14ac:dyDescent="0.25">
      <c r="A24" s="136" t="s">
        <v>133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0">
        <v>646571.1</v>
      </c>
      <c r="F25" s="101">
        <v>111252.1</v>
      </c>
      <c r="G25" s="102">
        <f>F25/E25</f>
        <v>0.17206475822999204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141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107</v>
      </c>
      <c r="B30" s="137"/>
      <c r="C30" s="14"/>
      <c r="D30" s="71">
        <v>2</v>
      </c>
      <c r="E30" s="101">
        <v>509612</v>
      </c>
      <c r="F30" s="101">
        <v>139803</v>
      </c>
      <c r="G30" s="102">
        <f>F30/E30</f>
        <v>0.27433223707448018</v>
      </c>
      <c r="H30" s="15"/>
    </row>
    <row r="31" spans="1:8" ht="15.75" x14ac:dyDescent="0.25">
      <c r="A31" s="139" t="s">
        <v>19</v>
      </c>
      <c r="B31" s="137"/>
      <c r="C31" s="14"/>
      <c r="D31" s="71">
        <v>2</v>
      </c>
      <c r="E31" s="101">
        <v>238129</v>
      </c>
      <c r="F31" s="101">
        <v>47675</v>
      </c>
      <c r="G31" s="102">
        <f>F31/E31</f>
        <v>0.20020661070260237</v>
      </c>
      <c r="H31" s="15"/>
    </row>
    <row r="32" spans="1:8" ht="15.75" x14ac:dyDescent="0.25">
      <c r="A32" s="139" t="s">
        <v>132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142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29</v>
      </c>
      <c r="B36" s="13"/>
      <c r="C36" s="14"/>
      <c r="D36" s="72"/>
      <c r="E36" s="100">
        <v>2000</v>
      </c>
      <c r="F36" s="101">
        <v>2000</v>
      </c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31</v>
      </c>
      <c r="E39" s="105">
        <f>SUM(E9:E38)</f>
        <v>14067045.1</v>
      </c>
      <c r="F39" s="105">
        <f>SUM(F9:F38)</f>
        <v>2013768.6</v>
      </c>
      <c r="G39" s="106">
        <f>F39/E39</f>
        <v>0.1431550539352433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93</v>
      </c>
      <c r="E44" s="101">
        <v>15014768.25</v>
      </c>
      <c r="F44" s="101">
        <v>905606.24</v>
      </c>
      <c r="G44" s="102">
        <f>1-(+F44/E44)</f>
        <v>0.93968563317652276</v>
      </c>
      <c r="H44" s="15"/>
    </row>
    <row r="45" spans="1:8" ht="15.75" x14ac:dyDescent="0.25">
      <c r="A45" s="27" t="s">
        <v>34</v>
      </c>
      <c r="B45" s="28"/>
      <c r="C45" s="14"/>
      <c r="D45" s="71">
        <v>15</v>
      </c>
      <c r="E45" s="101">
        <v>11876250.640000001</v>
      </c>
      <c r="F45" s="101">
        <v>898638.59</v>
      </c>
      <c r="G45" s="102">
        <f t="shared" ref="G45:G52" si="1">1-(+F45/E45)</f>
        <v>0.92433314037905823</v>
      </c>
      <c r="H45" s="15"/>
    </row>
    <row r="46" spans="1:8" ht="15.75" x14ac:dyDescent="0.25">
      <c r="A46" s="27" t="s">
        <v>35</v>
      </c>
      <c r="B46" s="28"/>
      <c r="C46" s="14"/>
      <c r="D46" s="71">
        <v>38</v>
      </c>
      <c r="E46" s="101">
        <v>2434131.25</v>
      </c>
      <c r="F46" s="101">
        <v>198395.47</v>
      </c>
      <c r="G46" s="102">
        <f t="shared" si="1"/>
        <v>0.91849434166707322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02"/>
      <c r="H47" s="15"/>
    </row>
    <row r="48" spans="1:8" ht="15.75" x14ac:dyDescent="0.25">
      <c r="A48" s="27" t="s">
        <v>37</v>
      </c>
      <c r="B48" s="28"/>
      <c r="C48" s="14"/>
      <c r="D48" s="71">
        <v>104</v>
      </c>
      <c r="E48" s="101">
        <v>13242278.039999999</v>
      </c>
      <c r="F48" s="101">
        <v>988977.33</v>
      </c>
      <c r="G48" s="102">
        <f t="shared" si="1"/>
        <v>0.92531667685781349</v>
      </c>
      <c r="H48" s="15"/>
    </row>
    <row r="49" spans="1:8" ht="15.75" x14ac:dyDescent="0.25">
      <c r="A49" s="27" t="s">
        <v>38</v>
      </c>
      <c r="B49" s="28"/>
      <c r="C49" s="14"/>
      <c r="D49" s="71">
        <v>8</v>
      </c>
      <c r="E49" s="101">
        <v>949749</v>
      </c>
      <c r="F49" s="101">
        <v>74100</v>
      </c>
      <c r="G49" s="102">
        <f t="shared" si="1"/>
        <v>0.9219793861325466</v>
      </c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843087.81</v>
      </c>
      <c r="F50" s="101">
        <v>46197.81</v>
      </c>
      <c r="G50" s="102">
        <f t="shared" si="1"/>
        <v>0.94520403515263729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02"/>
      <c r="H51" s="15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228675</v>
      </c>
      <c r="F52" s="101">
        <v>30895</v>
      </c>
      <c r="G52" s="102">
        <f t="shared" si="1"/>
        <v>0.8648955941838854</v>
      </c>
      <c r="H52" s="15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15"/>
    </row>
    <row r="54" spans="1:8" ht="15.75" x14ac:dyDescent="0.25">
      <c r="A54" s="27" t="s">
        <v>92</v>
      </c>
      <c r="B54" s="28"/>
      <c r="C54" s="14"/>
      <c r="D54" s="71">
        <v>789</v>
      </c>
      <c r="E54" s="101">
        <v>86904727.790000007</v>
      </c>
      <c r="F54" s="101">
        <v>9237390.4600000009</v>
      </c>
      <c r="G54" s="102">
        <f>1-(+F54/E54)</f>
        <v>0.89370669818652915</v>
      </c>
      <c r="H54" s="15"/>
    </row>
    <row r="55" spans="1:8" ht="15.75" x14ac:dyDescent="0.25">
      <c r="A55" s="69" t="s">
        <v>93</v>
      </c>
      <c r="B55" s="30"/>
      <c r="C55" s="14"/>
      <c r="D55" s="71"/>
      <c r="E55" s="101"/>
      <c r="F55" s="101"/>
      <c r="G55" s="102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03"/>
      <c r="H56" s="15"/>
    </row>
    <row r="57" spans="1:8" x14ac:dyDescent="0.2">
      <c r="A57" s="16" t="s">
        <v>44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03"/>
      <c r="H58" s="15"/>
    </row>
    <row r="59" spans="1:8" ht="15.75" x14ac:dyDescent="0.25">
      <c r="A59" s="32"/>
      <c r="B59" s="18"/>
      <c r="C59" s="14"/>
      <c r="D59" s="72"/>
      <c r="E59" s="100"/>
      <c r="F59" s="101"/>
      <c r="G59" s="103"/>
      <c r="H59" s="15"/>
    </row>
    <row r="60" spans="1:8" ht="15.75" x14ac:dyDescent="0.25">
      <c r="A60" s="20" t="s">
        <v>45</v>
      </c>
      <c r="B60" s="20"/>
      <c r="C60" s="21"/>
      <c r="D60" s="72"/>
      <c r="E60" s="111"/>
      <c r="F60" s="111"/>
      <c r="G60" s="103"/>
      <c r="H60" s="15"/>
    </row>
    <row r="61" spans="1:8" ht="15.75" x14ac:dyDescent="0.25">
      <c r="A61" s="33"/>
      <c r="B61" s="33"/>
      <c r="C61" s="33"/>
      <c r="D61" s="73">
        <f>SUM(D44:D57)</f>
        <v>1062</v>
      </c>
      <c r="E61" s="112">
        <f>SUM(E44:E60)</f>
        <v>131493667.78</v>
      </c>
      <c r="F61" s="112">
        <f>SUM(F44:F60)</f>
        <v>12380200.9</v>
      </c>
      <c r="G61" s="106">
        <f>1-(+F61/E61)</f>
        <v>0.90584945184803023</v>
      </c>
      <c r="H61" s="2"/>
    </row>
    <row r="62" spans="1:8" ht="18" x14ac:dyDescent="0.25">
      <c r="A62" s="34" t="s">
        <v>46</v>
      </c>
      <c r="B62" s="35"/>
      <c r="C62" s="35"/>
      <c r="D62" s="113"/>
      <c r="E62" s="114"/>
      <c r="F62" s="115"/>
      <c r="G62" s="115"/>
      <c r="H62" s="2"/>
    </row>
    <row r="63" spans="1:8" ht="18" x14ac:dyDescent="0.25">
      <c r="A63" s="37"/>
      <c r="B63" s="38"/>
      <c r="C63" s="38"/>
      <c r="D63" s="116"/>
      <c r="E63" s="116"/>
      <c r="F63" s="36">
        <f>F61+F39</f>
        <v>14393969.5</v>
      </c>
      <c r="G63" s="116"/>
      <c r="H63" s="2"/>
    </row>
    <row r="64" spans="1:8" ht="18" x14ac:dyDescent="0.25">
      <c r="A64" s="37"/>
      <c r="B64" s="38"/>
      <c r="C64" s="38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36"/>
      <c r="F71" s="2"/>
      <c r="G71" s="2"/>
      <c r="H71" s="2"/>
    </row>
    <row r="72" spans="1:8" ht="18" x14ac:dyDescent="0.25">
      <c r="A72" s="42"/>
      <c r="B72" s="38"/>
      <c r="C72" s="38"/>
      <c r="D72" s="38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1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6" width="14.6640625" style="3" customWidth="1"/>
    <col min="7" max="7" width="13.441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0.25" x14ac:dyDescent="0.3">
      <c r="A5" s="2"/>
      <c r="B5" s="4"/>
      <c r="C5" s="4"/>
      <c r="D5" s="48" t="s">
        <v>125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131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11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12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105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53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98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13</v>
      </c>
      <c r="B17" s="137"/>
      <c r="C17" s="14"/>
      <c r="D17" s="71"/>
      <c r="E17" s="101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268938</v>
      </c>
      <c r="F18" s="101">
        <v>114129</v>
      </c>
      <c r="G18" s="118">
        <f>F18/E18</f>
        <v>0.42436918546282043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16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102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56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151</v>
      </c>
      <c r="B23" s="137"/>
      <c r="C23" s="14"/>
      <c r="D23" s="71"/>
      <c r="E23" s="101"/>
      <c r="F23" s="101"/>
      <c r="G23" s="118"/>
      <c r="H23" s="15"/>
    </row>
    <row r="24" spans="1:8" ht="15.75" x14ac:dyDescent="0.25">
      <c r="A24" s="136" t="s">
        <v>19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25</v>
      </c>
      <c r="B30" s="137"/>
      <c r="C30" s="14"/>
      <c r="D30" s="71">
        <v>2</v>
      </c>
      <c r="E30" s="101">
        <v>388649</v>
      </c>
      <c r="F30" s="101">
        <v>122783</v>
      </c>
      <c r="G30" s="118">
        <f>F30/E30</f>
        <v>0.31592259339403933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109</v>
      </c>
      <c r="B32" s="137"/>
      <c r="C32" s="14"/>
      <c r="D32" s="71">
        <v>3</v>
      </c>
      <c r="E32" s="101">
        <v>695913</v>
      </c>
      <c r="F32" s="101">
        <v>181258.5</v>
      </c>
      <c r="G32" s="118">
        <f>F32/E32</f>
        <v>0.2604614369899686</v>
      </c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41964</v>
      </c>
      <c r="F34" s="101">
        <v>9914.5</v>
      </c>
      <c r="G34" s="118">
        <f>F34/E34</f>
        <v>0.23626203412448765</v>
      </c>
      <c r="H34" s="15"/>
    </row>
    <row r="35" spans="1:8" x14ac:dyDescent="0.2">
      <c r="A35" s="16" t="s">
        <v>28</v>
      </c>
      <c r="B35" s="13"/>
      <c r="C35" s="14"/>
      <c r="D35" s="72"/>
      <c r="E35" s="120"/>
      <c r="F35" s="101"/>
      <c r="G35" s="119"/>
      <c r="H35" s="15"/>
    </row>
    <row r="36" spans="1:8" x14ac:dyDescent="0.2">
      <c r="A36" s="16" t="s">
        <v>29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7</v>
      </c>
      <c r="E39" s="112">
        <f>SUM(E9:E38)</f>
        <v>1395464</v>
      </c>
      <c r="F39" s="112">
        <f>SUM(F9:F38)</f>
        <v>428085</v>
      </c>
      <c r="G39" s="122">
        <f>F39/E39</f>
        <v>0.30676893133753363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13</v>
      </c>
      <c r="E44" s="101">
        <v>805251.28</v>
      </c>
      <c r="F44" s="101">
        <v>-18884.14</v>
      </c>
      <c r="G44" s="118">
        <f>1-(+F44/E44)</f>
        <v>1.0234512387238925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36</v>
      </c>
      <c r="E46" s="101">
        <v>2516111.25</v>
      </c>
      <c r="F46" s="101">
        <v>223040.32</v>
      </c>
      <c r="G46" s="118">
        <f>1-(+F46/E46)</f>
        <v>0.91135514377593596</v>
      </c>
      <c r="H46" s="15"/>
    </row>
    <row r="47" spans="1:8" ht="15.75" x14ac:dyDescent="0.25">
      <c r="A47" s="27" t="s">
        <v>36</v>
      </c>
      <c r="B47" s="28"/>
      <c r="C47" s="14"/>
      <c r="D47" s="71">
        <v>15</v>
      </c>
      <c r="E47" s="101">
        <v>3216044.72</v>
      </c>
      <c r="F47" s="101">
        <v>195854.74</v>
      </c>
      <c r="G47" s="118">
        <f>1-(+F47/E47)</f>
        <v>0.93910074111158504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3140321</v>
      </c>
      <c r="F48" s="101">
        <v>275970.96000000002</v>
      </c>
      <c r="G48" s="118">
        <f>1-(+F48/E48)</f>
        <v>0.91212014313186451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6</v>
      </c>
      <c r="E50" s="101">
        <v>1423510</v>
      </c>
      <c r="F50" s="101">
        <v>146060</v>
      </c>
      <c r="G50" s="118">
        <f>1-(+F50/E50)</f>
        <v>0.8973944686022578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60</v>
      </c>
      <c r="B53" s="30"/>
      <c r="C53" s="14"/>
      <c r="D53" s="71">
        <v>464</v>
      </c>
      <c r="E53" s="101">
        <v>38875028.109999999</v>
      </c>
      <c r="F53" s="101">
        <v>4359862.07</v>
      </c>
      <c r="G53" s="118">
        <f>1-(+F53/E53)</f>
        <v>0.8878492882972735</v>
      </c>
      <c r="H53" s="15"/>
    </row>
    <row r="54" spans="1:8" ht="15.75" x14ac:dyDescent="0.25">
      <c r="A54" s="29" t="s">
        <v>61</v>
      </c>
      <c r="B54" s="30"/>
      <c r="C54" s="14"/>
      <c r="D54" s="71">
        <v>6</v>
      </c>
      <c r="E54" s="101">
        <v>234419.37</v>
      </c>
      <c r="F54" s="101">
        <v>12005.24</v>
      </c>
      <c r="G54" s="118">
        <f>1-(+F54/E54)</f>
        <v>0.94878733783816582</v>
      </c>
      <c r="H54" s="15"/>
    </row>
    <row r="55" spans="1:8" x14ac:dyDescent="0.2">
      <c r="A55" s="31" t="s">
        <v>42</v>
      </c>
      <c r="B55" s="30"/>
      <c r="C55" s="14"/>
      <c r="D55" s="72"/>
      <c r="E55" s="104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04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00"/>
      <c r="F57" s="101"/>
      <c r="G57" s="119"/>
      <c r="H57" s="15"/>
    </row>
    <row r="58" spans="1:8" x14ac:dyDescent="0.2">
      <c r="A58" s="16" t="s">
        <v>30</v>
      </c>
      <c r="B58" s="28"/>
      <c r="C58" s="14"/>
      <c r="D58" s="72"/>
      <c r="E58" s="100"/>
      <c r="F58" s="101"/>
      <c r="G58" s="119"/>
      <c r="H58" s="15"/>
    </row>
    <row r="59" spans="1:8" ht="15.75" x14ac:dyDescent="0.25">
      <c r="A59" s="32"/>
      <c r="B59" s="18"/>
      <c r="C59" s="14"/>
      <c r="D59" s="72"/>
      <c r="E59" s="77"/>
      <c r="F59" s="111"/>
      <c r="G59" s="119"/>
      <c r="H59" s="15"/>
    </row>
    <row r="60" spans="1:8" ht="15.75" x14ac:dyDescent="0.25">
      <c r="A60" s="20" t="s">
        <v>45</v>
      </c>
      <c r="B60" s="20"/>
      <c r="C60" s="21"/>
      <c r="D60" s="73">
        <f>SUM(D44:D56)</f>
        <v>577</v>
      </c>
      <c r="E60" s="112">
        <f>SUM(E44:E59)</f>
        <v>50210685.729999997</v>
      </c>
      <c r="F60" s="112">
        <f>SUM(F44:F59)</f>
        <v>5193909.1900000004</v>
      </c>
      <c r="G60" s="122">
        <f>1-(F60/E60)</f>
        <v>0.89655769256111295</v>
      </c>
      <c r="H60" s="15"/>
    </row>
    <row r="61" spans="1:8" x14ac:dyDescent="0.2">
      <c r="A61" s="33"/>
      <c r="B61" s="33"/>
      <c r="C61" s="49"/>
      <c r="D61" s="123"/>
      <c r="E61" s="114"/>
      <c r="F61" s="115"/>
      <c r="G61" s="115"/>
      <c r="H61" s="2"/>
    </row>
    <row r="62" spans="1:8" ht="18" x14ac:dyDescent="0.25">
      <c r="A62" s="34" t="s">
        <v>46</v>
      </c>
      <c r="B62" s="35"/>
      <c r="C62" s="38"/>
      <c r="D62" s="51"/>
      <c r="E62" s="116"/>
      <c r="F62" s="36">
        <f>F60+F39</f>
        <v>5621994.1900000004</v>
      </c>
      <c r="G62" s="116"/>
      <c r="H62" s="2"/>
    </row>
    <row r="63" spans="1:8" ht="18" x14ac:dyDescent="0.25">
      <c r="A63" s="37"/>
      <c r="B63" s="38"/>
      <c r="C63" s="38"/>
      <c r="D63" s="51"/>
      <c r="E63" s="38"/>
      <c r="F63" s="36"/>
      <c r="G63" s="38"/>
      <c r="H63" s="2"/>
    </row>
    <row r="64" spans="1:8" ht="15.75" x14ac:dyDescent="0.25">
      <c r="A64" s="4" t="s">
        <v>47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48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49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/>
      <c r="B67" s="39"/>
      <c r="C67" s="39"/>
      <c r="D67" s="39"/>
      <c r="E67" s="39"/>
      <c r="F67" s="40"/>
      <c r="G67" s="39"/>
      <c r="H67" s="2"/>
    </row>
    <row r="68" spans="1:8" ht="18" x14ac:dyDescent="0.25">
      <c r="A68" s="41" t="s">
        <v>50</v>
      </c>
      <c r="B68" s="38"/>
      <c r="C68" s="38"/>
      <c r="D68" s="38"/>
      <c r="E68" s="38"/>
      <c r="F68" s="36"/>
      <c r="G68" s="38"/>
      <c r="H68" s="2"/>
    </row>
    <row r="69" spans="1:8" ht="18" x14ac:dyDescent="0.25">
      <c r="A69" s="42"/>
      <c r="B69" s="38"/>
      <c r="C69" s="38"/>
      <c r="D69" s="38"/>
      <c r="E69" s="36"/>
      <c r="F69" s="2"/>
      <c r="G69" s="2"/>
      <c r="H69" s="2"/>
    </row>
    <row r="70" spans="1:8" ht="18" x14ac:dyDescent="0.25">
      <c r="A70" s="81"/>
      <c r="B70" s="82"/>
      <c r="C70" s="82"/>
      <c r="D70" s="82"/>
      <c r="E70" s="43"/>
      <c r="F70" s="2"/>
      <c r="G70" s="2"/>
      <c r="H70" s="2"/>
    </row>
    <row r="71" spans="1:8" ht="18" x14ac:dyDescent="0.25">
      <c r="A71" s="42"/>
      <c r="B71" s="38"/>
      <c r="C71" s="38"/>
      <c r="D71" s="38"/>
      <c r="E71" s="44"/>
      <c r="F71" s="2"/>
      <c r="G71" s="2"/>
      <c r="H71" s="2"/>
    </row>
    <row r="72" spans="1:8" ht="18" x14ac:dyDescent="0.25">
      <c r="A72" s="42"/>
      <c r="B72" s="38"/>
      <c r="C72" s="38"/>
      <c r="D72" s="38"/>
      <c r="E72" s="45"/>
      <c r="F72" s="2"/>
      <c r="G72" s="2"/>
      <c r="H72" s="2"/>
    </row>
    <row r="73" spans="1:8" ht="18" x14ac:dyDescent="0.25">
      <c r="A73" s="42"/>
      <c r="B73" s="38"/>
      <c r="C73" s="38"/>
      <c r="D73" s="38"/>
      <c r="E73" s="36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43"/>
      <c r="F75" s="2"/>
      <c r="G75" s="2"/>
      <c r="H75" s="2"/>
    </row>
    <row r="76" spans="1:8" ht="18" x14ac:dyDescent="0.25">
      <c r="A76" s="42"/>
      <c r="B76" s="38"/>
      <c r="C76" s="38"/>
      <c r="D76" s="38"/>
      <c r="E76" s="44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6"/>
      <c r="F79" s="2"/>
      <c r="G79" s="2"/>
      <c r="H79" s="2"/>
    </row>
    <row r="80" spans="1:8" ht="18" x14ac:dyDescent="0.25">
      <c r="A80" s="42"/>
      <c r="B80" s="38"/>
      <c r="C80" s="38"/>
      <c r="D80" s="38"/>
      <c r="E80" s="38"/>
      <c r="F80" s="2"/>
      <c r="G80" s="2"/>
      <c r="H80" s="2"/>
    </row>
    <row r="81" spans="1:8" ht="15.75" x14ac:dyDescent="0.25">
      <c r="A81" s="47"/>
      <c r="B81" s="2"/>
      <c r="C81" s="2"/>
      <c r="D81" s="2"/>
      <c r="E81" s="2"/>
      <c r="F81" s="2"/>
      <c r="G81" s="2"/>
      <c r="H81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441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51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1.75" x14ac:dyDescent="0.3">
      <c r="A5" s="2"/>
      <c r="B5" s="4"/>
      <c r="C5" s="4"/>
      <c r="D5" s="68" t="s">
        <v>89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>
        <v>4</v>
      </c>
      <c r="E9" s="101">
        <v>1396834</v>
      </c>
      <c r="F9" s="101">
        <v>218579</v>
      </c>
      <c r="G9" s="118">
        <f>F9/E9</f>
        <v>0.15648172939662122</v>
      </c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1">
        <v>1259597</v>
      </c>
      <c r="F11" s="101">
        <v>338067.5</v>
      </c>
      <c r="G11" s="118">
        <f>F11/E11</f>
        <v>0.26839338296296356</v>
      </c>
      <c r="H11" s="15"/>
    </row>
    <row r="12" spans="1:8" ht="15.75" x14ac:dyDescent="0.25">
      <c r="A12" s="136" t="s">
        <v>66</v>
      </c>
      <c r="B12" s="137"/>
      <c r="C12" s="14"/>
      <c r="D12" s="71"/>
      <c r="E12" s="101"/>
      <c r="F12" s="101"/>
      <c r="G12" s="118"/>
      <c r="H12" s="15"/>
    </row>
    <row r="13" spans="1:8" ht="15.75" x14ac:dyDescent="0.25">
      <c r="A13" s="136" t="s">
        <v>100</v>
      </c>
      <c r="B13" s="137"/>
      <c r="C13" s="14"/>
      <c r="D13" s="71">
        <v>3</v>
      </c>
      <c r="E13" s="101">
        <v>1059828</v>
      </c>
      <c r="F13" s="101">
        <v>425259.5</v>
      </c>
      <c r="G13" s="118">
        <f>F13/E13</f>
        <v>0.40125331657589725</v>
      </c>
      <c r="H13" s="15"/>
    </row>
    <row r="14" spans="1:8" ht="15.75" x14ac:dyDescent="0.25">
      <c r="A14" s="136" t="s">
        <v>25</v>
      </c>
      <c r="B14" s="137"/>
      <c r="C14" s="14"/>
      <c r="D14" s="71"/>
      <c r="E14" s="101"/>
      <c r="F14" s="101"/>
      <c r="G14" s="118"/>
      <c r="H14" s="15"/>
    </row>
    <row r="15" spans="1:8" ht="15.75" x14ac:dyDescent="0.25">
      <c r="A15" s="136" t="s">
        <v>102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14</v>
      </c>
      <c r="B17" s="137"/>
      <c r="C17" s="14"/>
      <c r="D17" s="71">
        <v>2</v>
      </c>
      <c r="E17" s="101">
        <v>316340</v>
      </c>
      <c r="F17" s="101">
        <v>136763</v>
      </c>
      <c r="G17" s="118">
        <f t="shared" ref="G17:G24" si="0">F17/E17</f>
        <v>0.4323291395334134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1">
        <v>1174842</v>
      </c>
      <c r="F18" s="101">
        <v>133682</v>
      </c>
      <c r="G18" s="118">
        <f t="shared" si="0"/>
        <v>0.11378721564261407</v>
      </c>
      <c r="H18" s="15"/>
    </row>
    <row r="19" spans="1:8" ht="15.75" x14ac:dyDescent="0.25">
      <c r="A19" s="136" t="s">
        <v>54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150</v>
      </c>
      <c r="B20" s="137"/>
      <c r="C20" s="14"/>
      <c r="D20" s="71">
        <v>1</v>
      </c>
      <c r="E20" s="101">
        <v>1090638</v>
      </c>
      <c r="F20" s="101">
        <v>116094</v>
      </c>
      <c r="G20" s="118">
        <f t="shared" si="0"/>
        <v>0.10644595181902702</v>
      </c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1">
        <v>6176104</v>
      </c>
      <c r="F21" s="101">
        <v>885990</v>
      </c>
      <c r="G21" s="118">
        <f t="shared" si="0"/>
        <v>0.14345451436698606</v>
      </c>
      <c r="H21" s="15"/>
    </row>
    <row r="22" spans="1:8" ht="15.75" x14ac:dyDescent="0.25">
      <c r="A22" s="136" t="s">
        <v>56</v>
      </c>
      <c r="B22" s="137"/>
      <c r="C22" s="14"/>
      <c r="D22" s="71">
        <v>2</v>
      </c>
      <c r="E22" s="101">
        <v>787959</v>
      </c>
      <c r="F22" s="101">
        <v>177033</v>
      </c>
      <c r="G22" s="118">
        <f t="shared" si="0"/>
        <v>0.22467285734410039</v>
      </c>
      <c r="H22" s="15"/>
    </row>
    <row r="23" spans="1:8" ht="15.75" x14ac:dyDescent="0.25">
      <c r="A23" s="138" t="s">
        <v>20</v>
      </c>
      <c r="B23" s="137"/>
      <c r="C23" s="14"/>
      <c r="D23" s="71">
        <v>4</v>
      </c>
      <c r="E23" s="101">
        <v>734122</v>
      </c>
      <c r="F23" s="101">
        <v>133938</v>
      </c>
      <c r="G23" s="118">
        <f t="shared" si="0"/>
        <v>0.18244651433957843</v>
      </c>
      <c r="H23" s="15"/>
    </row>
    <row r="24" spans="1:8" ht="15.75" x14ac:dyDescent="0.25">
      <c r="A24" s="138" t="s">
        <v>21</v>
      </c>
      <c r="B24" s="137"/>
      <c r="C24" s="14"/>
      <c r="D24" s="71">
        <v>14</v>
      </c>
      <c r="E24" s="101">
        <v>268459</v>
      </c>
      <c r="F24" s="101">
        <v>268459</v>
      </c>
      <c r="G24" s="118">
        <f t="shared" si="0"/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1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1">
        <v>67092</v>
      </c>
      <c r="F26" s="101">
        <v>-42007.7</v>
      </c>
      <c r="G26" s="118">
        <f>F26/E26</f>
        <v>-0.6261208489834853</v>
      </c>
      <c r="H26" s="15"/>
    </row>
    <row r="27" spans="1:8" ht="15.75" x14ac:dyDescent="0.25">
      <c r="A27" s="136" t="s">
        <v>114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1">
        <v>193355</v>
      </c>
      <c r="F28" s="101">
        <v>87388.3</v>
      </c>
      <c r="G28" s="118">
        <f>F28/E28</f>
        <v>0.4519577978330015</v>
      </c>
      <c r="H28" s="15"/>
    </row>
    <row r="29" spans="1:8" ht="15.75" x14ac:dyDescent="0.25">
      <c r="A29" s="139" t="s">
        <v>110</v>
      </c>
      <c r="B29" s="137"/>
      <c r="C29" s="14"/>
      <c r="D29" s="71">
        <v>1</v>
      </c>
      <c r="E29" s="101">
        <v>80580</v>
      </c>
      <c r="F29" s="101">
        <v>32283</v>
      </c>
      <c r="G29" s="118">
        <f>F29/E29</f>
        <v>0.40063291139240509</v>
      </c>
      <c r="H29" s="15"/>
    </row>
    <row r="30" spans="1:8" ht="15.75" x14ac:dyDescent="0.25">
      <c r="A30" s="139" t="s">
        <v>115</v>
      </c>
      <c r="B30" s="137"/>
      <c r="C30" s="14"/>
      <c r="D30" s="71"/>
      <c r="E30" s="121"/>
      <c r="F30" s="101"/>
      <c r="G30" s="118"/>
      <c r="H30" s="15"/>
    </row>
    <row r="31" spans="1:8" ht="15.75" x14ac:dyDescent="0.25">
      <c r="A31" s="139" t="s">
        <v>135</v>
      </c>
      <c r="B31" s="137"/>
      <c r="C31" s="14"/>
      <c r="D31" s="71"/>
      <c r="E31" s="121"/>
      <c r="F31" s="101"/>
      <c r="G31" s="118"/>
      <c r="H31" s="15"/>
    </row>
    <row r="32" spans="1:8" ht="15.75" x14ac:dyDescent="0.25">
      <c r="A32" s="139" t="s">
        <v>57</v>
      </c>
      <c r="B32" s="137"/>
      <c r="C32" s="14"/>
      <c r="D32" s="71">
        <v>8</v>
      </c>
      <c r="E32" s="121">
        <v>1089365</v>
      </c>
      <c r="F32" s="121">
        <v>208230</v>
      </c>
      <c r="G32" s="118">
        <f>F32/E32</f>
        <v>0.19114805414163297</v>
      </c>
      <c r="H32" s="15"/>
    </row>
    <row r="33" spans="1:8" ht="15.75" x14ac:dyDescent="0.25">
      <c r="A33" s="136" t="s">
        <v>132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6" t="s">
        <v>91</v>
      </c>
      <c r="B34" s="137"/>
      <c r="C34" s="14"/>
      <c r="D34" s="71">
        <v>1</v>
      </c>
      <c r="E34" s="101">
        <v>435493</v>
      </c>
      <c r="F34" s="101">
        <v>115179</v>
      </c>
      <c r="G34" s="118">
        <f>F34/E34</f>
        <v>0.26447956683574708</v>
      </c>
      <c r="H34" s="15"/>
    </row>
    <row r="35" spans="1:8" x14ac:dyDescent="0.2">
      <c r="A35" s="16" t="s">
        <v>28</v>
      </c>
      <c r="B35" s="13"/>
      <c r="C35" s="14"/>
      <c r="D35" s="72"/>
      <c r="E35" s="120">
        <v>1405560</v>
      </c>
      <c r="F35" s="101">
        <v>211816</v>
      </c>
      <c r="G35" s="119"/>
      <c r="H35" s="15"/>
    </row>
    <row r="36" spans="1:8" x14ac:dyDescent="0.2">
      <c r="A36" s="16" t="s">
        <v>29</v>
      </c>
      <c r="B36" s="13"/>
      <c r="C36" s="14"/>
      <c r="D36" s="72"/>
      <c r="E36" s="120"/>
      <c r="F36" s="101">
        <v>2210</v>
      </c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59</v>
      </c>
      <c r="E39" s="112">
        <f>SUM(E9:E38)</f>
        <v>17536168</v>
      </c>
      <c r="F39" s="112">
        <f>SUM(F9:F38)</f>
        <v>3448963.5999999996</v>
      </c>
      <c r="G39" s="122">
        <f>F39/E39</f>
        <v>0.19667715318420761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188</v>
      </c>
      <c r="E44" s="101">
        <v>33854467.460000001</v>
      </c>
      <c r="F44" s="101">
        <v>1933095.49</v>
      </c>
      <c r="G44" s="118">
        <f t="shared" ref="G44:G50" si="1">1-(+F44/E44)</f>
        <v>0.94289984055179699</v>
      </c>
      <c r="H44" s="15"/>
    </row>
    <row r="45" spans="1:8" ht="15.75" x14ac:dyDescent="0.25">
      <c r="A45" s="27" t="s">
        <v>34</v>
      </c>
      <c r="B45" s="28"/>
      <c r="C45" s="14"/>
      <c r="D45" s="71">
        <v>18</v>
      </c>
      <c r="E45" s="101">
        <v>7662166.8700000001</v>
      </c>
      <c r="F45" s="101">
        <v>742183.41</v>
      </c>
      <c r="G45" s="118">
        <f t="shared" si="1"/>
        <v>0.90313661623503638</v>
      </c>
      <c r="H45" s="15"/>
    </row>
    <row r="46" spans="1:8" ht="15.75" x14ac:dyDescent="0.25">
      <c r="A46" s="27" t="s">
        <v>35</v>
      </c>
      <c r="B46" s="28"/>
      <c r="C46" s="14"/>
      <c r="D46" s="71">
        <v>186</v>
      </c>
      <c r="E46" s="101">
        <v>15064208.75</v>
      </c>
      <c r="F46" s="101">
        <v>854280.64</v>
      </c>
      <c r="G46" s="118">
        <f t="shared" si="1"/>
        <v>0.9432907061912561</v>
      </c>
      <c r="H46" s="15"/>
    </row>
    <row r="47" spans="1:8" ht="15.75" x14ac:dyDescent="0.25">
      <c r="A47" s="27" t="s">
        <v>36</v>
      </c>
      <c r="B47" s="28"/>
      <c r="C47" s="14"/>
      <c r="D47" s="71">
        <v>2</v>
      </c>
      <c r="E47" s="101">
        <v>132363</v>
      </c>
      <c r="F47" s="101">
        <v>11704.5</v>
      </c>
      <c r="G47" s="118">
        <f t="shared" si="1"/>
        <v>0.911572720473244</v>
      </c>
      <c r="H47" s="15"/>
    </row>
    <row r="48" spans="1:8" ht="15.75" x14ac:dyDescent="0.25">
      <c r="A48" s="27" t="s">
        <v>37</v>
      </c>
      <c r="B48" s="28"/>
      <c r="C48" s="14"/>
      <c r="D48" s="71">
        <v>122</v>
      </c>
      <c r="E48" s="101">
        <v>15673769.02</v>
      </c>
      <c r="F48" s="101">
        <v>811988.53</v>
      </c>
      <c r="G48" s="118">
        <f t="shared" si="1"/>
        <v>0.94819443051866537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126206</v>
      </c>
      <c r="F49" s="101">
        <v>10645</v>
      </c>
      <c r="G49" s="118">
        <f t="shared" si="1"/>
        <v>0.91565377240384771</v>
      </c>
      <c r="H49" s="15"/>
    </row>
    <row r="50" spans="1:8" ht="15.75" x14ac:dyDescent="0.25">
      <c r="A50" s="27" t="s">
        <v>39</v>
      </c>
      <c r="B50" s="28"/>
      <c r="C50" s="14"/>
      <c r="D50" s="71">
        <v>18</v>
      </c>
      <c r="E50" s="101">
        <v>1471350</v>
      </c>
      <c r="F50" s="101">
        <v>138761</v>
      </c>
      <c r="G50" s="118">
        <f t="shared" si="1"/>
        <v>0.90569137186937165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4</v>
      </c>
      <c r="E52" s="101">
        <v>427325</v>
      </c>
      <c r="F52" s="101">
        <v>48300</v>
      </c>
      <c r="G52" s="118">
        <f>1-(+F52/E52)</f>
        <v>0.88697127479085003</v>
      </c>
      <c r="H52" s="15"/>
    </row>
    <row r="53" spans="1:8" ht="15.75" x14ac:dyDescent="0.25">
      <c r="A53" s="29" t="s">
        <v>59</v>
      </c>
      <c r="B53" s="30"/>
      <c r="C53" s="14"/>
      <c r="D53" s="71">
        <v>2</v>
      </c>
      <c r="E53" s="101">
        <v>65500</v>
      </c>
      <c r="F53" s="101">
        <v>-18500</v>
      </c>
      <c r="G53" s="118">
        <f>1-(+F53/E53)</f>
        <v>1.282442748091603</v>
      </c>
      <c r="H53" s="15"/>
    </row>
    <row r="54" spans="1:8" ht="15.75" x14ac:dyDescent="0.25">
      <c r="A54" s="27" t="s">
        <v>60</v>
      </c>
      <c r="B54" s="30"/>
      <c r="C54" s="14"/>
      <c r="D54" s="71">
        <v>1165</v>
      </c>
      <c r="E54" s="101">
        <v>135360064.59999999</v>
      </c>
      <c r="F54" s="101">
        <v>15123441.27</v>
      </c>
      <c r="G54" s="118">
        <f>1-(+F54/E54)</f>
        <v>0.88827250256793988</v>
      </c>
      <c r="H54" s="15"/>
    </row>
    <row r="55" spans="1:8" ht="15.75" x14ac:dyDescent="0.25">
      <c r="A55" s="27" t="s">
        <v>61</v>
      </c>
      <c r="B55" s="30"/>
      <c r="C55" s="14"/>
      <c r="D55" s="71">
        <v>6</v>
      </c>
      <c r="E55" s="101">
        <v>625469.62</v>
      </c>
      <c r="F55" s="101">
        <v>70260.89</v>
      </c>
      <c r="G55" s="118">
        <f>1-(+F55/E55)</f>
        <v>0.88766698213096262</v>
      </c>
      <c r="H55" s="15"/>
    </row>
    <row r="56" spans="1:8" ht="15.75" x14ac:dyDescent="0.25">
      <c r="A56" s="27" t="s">
        <v>154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20"/>
      <c r="F60" s="121"/>
      <c r="G60" s="119"/>
      <c r="H60" s="15"/>
    </row>
    <row r="61" spans="1:8" ht="15.75" x14ac:dyDescent="0.25">
      <c r="A61" s="32"/>
      <c r="B61" s="18"/>
      <c r="C61" s="21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33"/>
      <c r="D62" s="73">
        <f>SUM(D44:D58)</f>
        <v>1713</v>
      </c>
      <c r="E62" s="112">
        <f>SUM(E44:E61)</f>
        <v>210462890.31999999</v>
      </c>
      <c r="F62" s="112">
        <f>SUM(F44:F61)</f>
        <v>19726160.73</v>
      </c>
      <c r="G62" s="122">
        <f>1-(+F62/E62)</f>
        <v>0.9062724991564679</v>
      </c>
      <c r="H62" s="2"/>
    </row>
    <row r="63" spans="1:8" ht="18" x14ac:dyDescent="0.25">
      <c r="A63" s="33"/>
      <c r="B63" s="33"/>
      <c r="C63" s="35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116"/>
      <c r="E64" s="116"/>
      <c r="F64" s="36">
        <f>F62+F39</f>
        <v>23175124.329999998</v>
      </c>
      <c r="G64" s="116"/>
      <c r="H64" s="2"/>
    </row>
    <row r="65" spans="1:8" ht="20.25" customHeight="1" x14ac:dyDescent="0.25">
      <c r="A65" s="34"/>
      <c r="B65" s="35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126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94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8</v>
      </c>
      <c r="E10" s="100">
        <v>1889348</v>
      </c>
      <c r="F10" s="101">
        <v>463313.5</v>
      </c>
      <c r="G10" s="126">
        <f t="shared" ref="G10:G22" si="0">F10/E10</f>
        <v>0.24522401378676664</v>
      </c>
      <c r="H10" s="15"/>
    </row>
    <row r="11" spans="1:8" ht="15.75" x14ac:dyDescent="0.25">
      <c r="A11" s="136" t="s">
        <v>96</v>
      </c>
      <c r="B11" s="137"/>
      <c r="C11" s="14"/>
      <c r="D11" s="71">
        <v>10</v>
      </c>
      <c r="E11" s="100">
        <v>1160838</v>
      </c>
      <c r="F11" s="101">
        <v>287320</v>
      </c>
      <c r="G11" s="126">
        <f t="shared" si="0"/>
        <v>0.24751084992048847</v>
      </c>
      <c r="H11" s="15"/>
    </row>
    <row r="12" spans="1:8" ht="15.75" x14ac:dyDescent="0.25">
      <c r="A12" s="136" t="s">
        <v>66</v>
      </c>
      <c r="B12" s="137"/>
      <c r="C12" s="14"/>
      <c r="D12" s="71"/>
      <c r="E12" s="100"/>
      <c r="F12" s="101"/>
      <c r="G12" s="126"/>
      <c r="H12" s="15"/>
    </row>
    <row r="13" spans="1:8" ht="15.75" x14ac:dyDescent="0.25">
      <c r="A13" s="136" t="s">
        <v>100</v>
      </c>
      <c r="B13" s="137"/>
      <c r="C13" s="14"/>
      <c r="D13" s="71"/>
      <c r="E13" s="100"/>
      <c r="F13" s="101"/>
      <c r="G13" s="126"/>
      <c r="H13" s="15"/>
    </row>
    <row r="14" spans="1:8" ht="15.75" x14ac:dyDescent="0.25">
      <c r="A14" s="136" t="s">
        <v>25</v>
      </c>
      <c r="B14" s="137"/>
      <c r="C14" s="14"/>
      <c r="D14" s="71">
        <v>1</v>
      </c>
      <c r="E14" s="100">
        <v>361587</v>
      </c>
      <c r="F14" s="101">
        <v>136687</v>
      </c>
      <c r="G14" s="126">
        <f t="shared" si="0"/>
        <v>0.37801967437988643</v>
      </c>
      <c r="H14" s="15"/>
    </row>
    <row r="15" spans="1:8" ht="15.75" x14ac:dyDescent="0.25">
      <c r="A15" s="136" t="s">
        <v>102</v>
      </c>
      <c r="B15" s="137"/>
      <c r="C15" s="14"/>
      <c r="D15" s="71">
        <v>1</v>
      </c>
      <c r="E15" s="100">
        <v>161669</v>
      </c>
      <c r="F15" s="101">
        <v>57076</v>
      </c>
      <c r="G15" s="126">
        <f t="shared" si="0"/>
        <v>0.35304232722414314</v>
      </c>
      <c r="H15" s="15"/>
    </row>
    <row r="16" spans="1:8" ht="15.75" x14ac:dyDescent="0.25">
      <c r="A16" s="136" t="s">
        <v>10</v>
      </c>
      <c r="B16" s="137"/>
      <c r="C16" s="14"/>
      <c r="D16" s="71">
        <v>2</v>
      </c>
      <c r="E16" s="100">
        <v>300175</v>
      </c>
      <c r="F16" s="101">
        <v>21344.5</v>
      </c>
      <c r="G16" s="126">
        <f t="shared" si="0"/>
        <v>7.110685433497127E-2</v>
      </c>
      <c r="H16" s="15"/>
    </row>
    <row r="17" spans="1:8" ht="15.75" x14ac:dyDescent="0.25">
      <c r="A17" s="136" t="s">
        <v>14</v>
      </c>
      <c r="B17" s="137"/>
      <c r="C17" s="14"/>
      <c r="D17" s="71">
        <v>3</v>
      </c>
      <c r="E17" s="100">
        <v>534743</v>
      </c>
      <c r="F17" s="101">
        <v>54795.5</v>
      </c>
      <c r="G17" s="118">
        <f t="shared" si="0"/>
        <v>0.10247071957931193</v>
      </c>
      <c r="H17" s="15"/>
    </row>
    <row r="18" spans="1:8" ht="15.75" x14ac:dyDescent="0.25">
      <c r="A18" s="136" t="s">
        <v>15</v>
      </c>
      <c r="B18" s="137"/>
      <c r="C18" s="14"/>
      <c r="D18" s="71">
        <v>2</v>
      </c>
      <c r="E18" s="100">
        <v>1396267</v>
      </c>
      <c r="F18" s="101">
        <v>350515</v>
      </c>
      <c r="G18" s="126">
        <f t="shared" si="0"/>
        <v>0.25103722998538247</v>
      </c>
      <c r="H18" s="15"/>
    </row>
    <row r="19" spans="1:8" ht="15.75" x14ac:dyDescent="0.25">
      <c r="A19" s="136" t="s">
        <v>54</v>
      </c>
      <c r="B19" s="137"/>
      <c r="C19" s="14"/>
      <c r="D19" s="71">
        <v>2</v>
      </c>
      <c r="E19" s="100">
        <v>441568</v>
      </c>
      <c r="F19" s="101">
        <v>121639</v>
      </c>
      <c r="G19" s="118">
        <f t="shared" si="0"/>
        <v>0.27547059569534021</v>
      </c>
      <c r="H19" s="15"/>
    </row>
    <row r="20" spans="1:8" ht="15.75" x14ac:dyDescent="0.25">
      <c r="A20" s="136" t="s">
        <v>150</v>
      </c>
      <c r="B20" s="137"/>
      <c r="C20" s="14"/>
      <c r="D20" s="71"/>
      <c r="E20" s="100"/>
      <c r="F20" s="101"/>
      <c r="G20" s="118"/>
      <c r="H20" s="15"/>
    </row>
    <row r="21" spans="1:8" ht="15.75" x14ac:dyDescent="0.25">
      <c r="A21" s="136" t="s">
        <v>55</v>
      </c>
      <c r="B21" s="137"/>
      <c r="C21" s="14"/>
      <c r="D21" s="71">
        <v>6</v>
      </c>
      <c r="E21" s="100">
        <v>5517407</v>
      </c>
      <c r="F21" s="101">
        <v>751768.5</v>
      </c>
      <c r="G21" s="118">
        <f t="shared" si="0"/>
        <v>0.13625395045172486</v>
      </c>
      <c r="H21" s="15"/>
    </row>
    <row r="22" spans="1:8" ht="15.75" x14ac:dyDescent="0.25">
      <c r="A22" s="136" t="s">
        <v>56</v>
      </c>
      <c r="B22" s="137"/>
      <c r="C22" s="14"/>
      <c r="D22" s="71">
        <v>3</v>
      </c>
      <c r="E22" s="100">
        <v>1348417</v>
      </c>
      <c r="F22" s="101">
        <v>80517</v>
      </c>
      <c r="G22" s="118">
        <f t="shared" si="0"/>
        <v>5.9712240352947199E-2</v>
      </c>
      <c r="H22" s="15"/>
    </row>
    <row r="23" spans="1:8" ht="15.75" x14ac:dyDescent="0.25">
      <c r="A23" s="138" t="s">
        <v>20</v>
      </c>
      <c r="B23" s="137"/>
      <c r="C23" s="14"/>
      <c r="D23" s="71">
        <v>2</v>
      </c>
      <c r="E23" s="100">
        <v>693449</v>
      </c>
      <c r="F23" s="101">
        <v>204090</v>
      </c>
      <c r="G23" s="118">
        <f>F23/E23</f>
        <v>0.29431147784480183</v>
      </c>
      <c r="H23" s="15"/>
    </row>
    <row r="24" spans="1:8" ht="15.75" x14ac:dyDescent="0.25">
      <c r="A24" s="138" t="s">
        <v>21</v>
      </c>
      <c r="B24" s="137"/>
      <c r="C24" s="14"/>
      <c r="D24" s="71">
        <v>13</v>
      </c>
      <c r="E24" s="100">
        <v>192723</v>
      </c>
      <c r="F24" s="101">
        <v>192723</v>
      </c>
      <c r="G24" s="118">
        <f>F24/E24</f>
        <v>1</v>
      </c>
      <c r="H24" s="15"/>
    </row>
    <row r="25" spans="1:8" ht="15.75" x14ac:dyDescent="0.25">
      <c r="A25" s="139" t="s">
        <v>22</v>
      </c>
      <c r="B25" s="137"/>
      <c r="C25" s="14"/>
      <c r="D25" s="71"/>
      <c r="E25" s="100"/>
      <c r="F25" s="101"/>
      <c r="G25" s="118"/>
      <c r="H25" s="15"/>
    </row>
    <row r="26" spans="1:8" ht="15.75" x14ac:dyDescent="0.25">
      <c r="A26" s="139" t="s">
        <v>23</v>
      </c>
      <c r="B26" s="137"/>
      <c r="C26" s="14"/>
      <c r="D26" s="71"/>
      <c r="E26" s="100">
        <v>39627</v>
      </c>
      <c r="F26" s="101">
        <v>-5473</v>
      </c>
      <c r="G26" s="118">
        <f>F26/E26</f>
        <v>-0.13811290281878516</v>
      </c>
      <c r="H26" s="15"/>
    </row>
    <row r="27" spans="1:8" ht="15.75" x14ac:dyDescent="0.25">
      <c r="A27" s="136" t="s">
        <v>114</v>
      </c>
      <c r="B27" s="137"/>
      <c r="C27" s="14"/>
      <c r="D27" s="71"/>
      <c r="E27" s="100"/>
      <c r="F27" s="101"/>
      <c r="G27" s="126"/>
      <c r="H27" s="15"/>
    </row>
    <row r="28" spans="1:8" ht="15.75" x14ac:dyDescent="0.25">
      <c r="A28" s="139" t="s">
        <v>24</v>
      </c>
      <c r="B28" s="137"/>
      <c r="C28" s="14"/>
      <c r="D28" s="71">
        <v>1</v>
      </c>
      <c r="E28" s="100">
        <v>137586</v>
      </c>
      <c r="F28" s="101">
        <v>71873</v>
      </c>
      <c r="G28" s="118">
        <f>F28/E28</f>
        <v>0.52238599857543644</v>
      </c>
      <c r="H28" s="15"/>
    </row>
    <row r="29" spans="1:8" ht="15.75" x14ac:dyDescent="0.25">
      <c r="A29" s="139" t="s">
        <v>110</v>
      </c>
      <c r="B29" s="137"/>
      <c r="C29" s="14"/>
      <c r="D29" s="71"/>
      <c r="E29" s="100"/>
      <c r="F29" s="100"/>
      <c r="G29" s="127"/>
      <c r="H29" s="15"/>
    </row>
    <row r="30" spans="1:8" ht="15.75" x14ac:dyDescent="0.25">
      <c r="A30" s="139" t="s">
        <v>115</v>
      </c>
      <c r="B30" s="137"/>
      <c r="C30" s="14"/>
      <c r="D30" s="71"/>
      <c r="E30" s="128"/>
      <c r="F30" s="101"/>
      <c r="G30" s="126"/>
      <c r="H30" s="15"/>
    </row>
    <row r="31" spans="1:8" ht="15.75" x14ac:dyDescent="0.25">
      <c r="A31" s="139" t="s">
        <v>135</v>
      </c>
      <c r="B31" s="137"/>
      <c r="C31" s="14"/>
      <c r="D31" s="71">
        <v>1</v>
      </c>
      <c r="E31" s="128">
        <v>227583</v>
      </c>
      <c r="F31" s="101">
        <v>80285</v>
      </c>
      <c r="G31" s="126">
        <f>F31/E31</f>
        <v>0.35277239512617375</v>
      </c>
      <c r="H31" s="15"/>
    </row>
    <row r="32" spans="1:8" ht="15.75" x14ac:dyDescent="0.25">
      <c r="A32" s="139" t="s">
        <v>57</v>
      </c>
      <c r="B32" s="137"/>
      <c r="C32" s="14"/>
      <c r="D32" s="71"/>
      <c r="E32" s="128"/>
      <c r="F32" s="121"/>
      <c r="G32" s="126"/>
      <c r="H32" s="15"/>
    </row>
    <row r="33" spans="1:8" ht="15.75" x14ac:dyDescent="0.25">
      <c r="A33" s="136" t="s">
        <v>132</v>
      </c>
      <c r="B33" s="137"/>
      <c r="C33" s="14"/>
      <c r="D33" s="71">
        <v>2</v>
      </c>
      <c r="E33" s="100">
        <v>344908</v>
      </c>
      <c r="F33" s="101">
        <v>141076</v>
      </c>
      <c r="G33" s="126">
        <f>F33/E33</f>
        <v>0.40902501536641656</v>
      </c>
      <c r="H33" s="15"/>
    </row>
    <row r="34" spans="1:8" ht="15.75" x14ac:dyDescent="0.25">
      <c r="A34" s="136" t="s">
        <v>91</v>
      </c>
      <c r="B34" s="137"/>
      <c r="C34" s="14"/>
      <c r="D34" s="71"/>
      <c r="E34" s="100"/>
      <c r="F34" s="101"/>
      <c r="G34" s="126"/>
      <c r="H34" s="15"/>
    </row>
    <row r="35" spans="1:8" x14ac:dyDescent="0.2">
      <c r="A35" s="16" t="s">
        <v>28</v>
      </c>
      <c r="B35" s="13"/>
      <c r="C35" s="14"/>
      <c r="D35" s="72"/>
      <c r="E35" s="128"/>
      <c r="F35" s="121"/>
      <c r="G35" s="119"/>
      <c r="H35" s="15"/>
    </row>
    <row r="36" spans="1:8" x14ac:dyDescent="0.2">
      <c r="A36" s="16" t="s">
        <v>29</v>
      </c>
      <c r="B36" s="13"/>
      <c r="C36" s="14"/>
      <c r="D36" s="72"/>
      <c r="E36" s="128"/>
      <c r="F36" s="12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21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2"/>
      <c r="D39" s="73">
        <f>SUM(D9:D38)</f>
        <v>57</v>
      </c>
      <c r="E39" s="112">
        <f>SUM(E9:E38)</f>
        <v>14747895</v>
      </c>
      <c r="F39" s="112">
        <f>SUM(F9:F38)</f>
        <v>3009550</v>
      </c>
      <c r="G39" s="122">
        <f>F39/E39</f>
        <v>0.20406641083354607</v>
      </c>
      <c r="H39" s="2"/>
    </row>
    <row r="40" spans="1:8" ht="15.75" x14ac:dyDescent="0.25">
      <c r="A40" s="22"/>
      <c r="B40" s="22"/>
      <c r="C40" s="24"/>
      <c r="D40" s="87"/>
      <c r="E40" s="124"/>
      <c r="F40" s="124"/>
      <c r="G40" s="125"/>
      <c r="H40" s="2"/>
    </row>
    <row r="41" spans="1:8" ht="18" x14ac:dyDescent="0.25">
      <c r="A41" s="23" t="s">
        <v>32</v>
      </c>
      <c r="B41" s="24"/>
      <c r="C41" s="26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47</v>
      </c>
      <c r="E44" s="101">
        <v>5324825.3</v>
      </c>
      <c r="F44" s="101">
        <v>366179.9</v>
      </c>
      <c r="G44" s="118">
        <f>1-(+F44/E44)</f>
        <v>0.93123156547502128</v>
      </c>
      <c r="H44" s="15"/>
    </row>
    <row r="45" spans="1:8" ht="15.75" x14ac:dyDescent="0.25">
      <c r="A45" s="27" t="s">
        <v>34</v>
      </c>
      <c r="B45" s="28"/>
      <c r="C45" s="14"/>
      <c r="D45" s="71">
        <v>24</v>
      </c>
      <c r="E45" s="101">
        <v>7107802.71</v>
      </c>
      <c r="F45" s="101">
        <v>1026518.13</v>
      </c>
      <c r="G45" s="118">
        <f t="shared" ref="G45:G56" si="1">1-(+F45/E45)</f>
        <v>0.85557869683752097</v>
      </c>
      <c r="H45" s="15"/>
    </row>
    <row r="46" spans="1:8" ht="15.75" x14ac:dyDescent="0.25">
      <c r="A46" s="27" t="s">
        <v>35</v>
      </c>
      <c r="B46" s="28"/>
      <c r="C46" s="14"/>
      <c r="D46" s="71">
        <v>101</v>
      </c>
      <c r="E46" s="101">
        <v>7914423.75</v>
      </c>
      <c r="F46" s="101">
        <v>558889.19999999995</v>
      </c>
      <c r="G46" s="118">
        <f t="shared" si="1"/>
        <v>0.92938346269366734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63</v>
      </c>
      <c r="E48" s="101">
        <v>8194945.25</v>
      </c>
      <c r="F48" s="101">
        <v>624991.06000000006</v>
      </c>
      <c r="G48" s="118">
        <f t="shared" si="1"/>
        <v>0.92373456552379041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2270106</v>
      </c>
      <c r="F49" s="101">
        <v>5134</v>
      </c>
      <c r="G49" s="118">
        <f t="shared" si="1"/>
        <v>0.99773843159746722</v>
      </c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968260</v>
      </c>
      <c r="F50" s="101">
        <v>119627.4</v>
      </c>
      <c r="G50" s="118">
        <f t="shared" si="1"/>
        <v>0.87645115981244703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91475</v>
      </c>
      <c r="F52" s="101">
        <v>-3300</v>
      </c>
      <c r="G52" s="118">
        <f t="shared" si="1"/>
        <v>1.0360754304454769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79700</v>
      </c>
      <c r="F53" s="101">
        <v>4900</v>
      </c>
      <c r="G53" s="118">
        <f t="shared" si="1"/>
        <v>0.93851944792973652</v>
      </c>
      <c r="H53" s="15"/>
    </row>
    <row r="54" spans="1:8" ht="15.75" x14ac:dyDescent="0.25">
      <c r="A54" s="27" t="s">
        <v>60</v>
      </c>
      <c r="B54" s="30"/>
      <c r="C54" s="14"/>
      <c r="D54" s="71">
        <v>462</v>
      </c>
      <c r="E54" s="101">
        <v>43188853.329999998</v>
      </c>
      <c r="F54" s="101">
        <v>4523736.12</v>
      </c>
      <c r="G54" s="118">
        <f t="shared" si="1"/>
        <v>0.89525685978660363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27" t="s">
        <v>154</v>
      </c>
      <c r="B56" s="30"/>
      <c r="C56" s="14"/>
      <c r="D56" s="71">
        <v>342</v>
      </c>
      <c r="E56" s="101">
        <v>55014539.079999998</v>
      </c>
      <c r="F56" s="101">
        <v>5736400.2300000004</v>
      </c>
      <c r="G56" s="118">
        <f t="shared" si="1"/>
        <v>0.89572937761673599</v>
      </c>
      <c r="H56" s="15"/>
    </row>
    <row r="57" spans="1:8" x14ac:dyDescent="0.2">
      <c r="A57" s="31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2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21"/>
      <c r="D61" s="72"/>
      <c r="E61" s="77"/>
      <c r="F61" s="111"/>
      <c r="G61" s="119"/>
      <c r="H61" s="2"/>
    </row>
    <row r="62" spans="1:8" ht="18" x14ac:dyDescent="0.25">
      <c r="A62" s="20" t="s">
        <v>45</v>
      </c>
      <c r="B62" s="20"/>
      <c r="C62" s="38"/>
      <c r="D62" s="73">
        <f>SUM(D44:D58)</f>
        <v>1050</v>
      </c>
      <c r="E62" s="112">
        <f>SUM(E44:E61)</f>
        <v>130154930.42</v>
      </c>
      <c r="F62" s="112">
        <f>SUM(F44:F61)</f>
        <v>12963076.040000001</v>
      </c>
      <c r="G62" s="122">
        <f>1-(F62/E62)</f>
        <v>0.9004027277478529</v>
      </c>
      <c r="H62" s="2"/>
    </row>
    <row r="63" spans="1:8" ht="18" x14ac:dyDescent="0.25">
      <c r="A63" s="33"/>
      <c r="B63" s="33"/>
      <c r="C63" s="38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15972626.040000001</v>
      </c>
      <c r="G64" s="116"/>
      <c r="H64" s="2"/>
    </row>
    <row r="65" spans="1:8" ht="18" x14ac:dyDescent="0.25">
      <c r="A65" s="34"/>
      <c r="B65" s="35"/>
      <c r="C65" s="38"/>
      <c r="D65" s="50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4"/>
  <sheetViews>
    <sheetView tabSelected="1"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5546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134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1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>
        <v>5</v>
      </c>
      <c r="E10" s="101">
        <v>515684</v>
      </c>
      <c r="F10" s="101">
        <v>78041</v>
      </c>
      <c r="G10" s="118">
        <f>F10/E10</f>
        <v>0.15133492603997797</v>
      </c>
      <c r="H10" s="15"/>
    </row>
    <row r="11" spans="1:8" ht="15.75" x14ac:dyDescent="0.25">
      <c r="A11" s="136" t="s">
        <v>94</v>
      </c>
      <c r="B11" s="137"/>
      <c r="C11" s="14"/>
      <c r="D11" s="71"/>
      <c r="E11" s="101"/>
      <c r="F11" s="101"/>
      <c r="G11" s="118"/>
      <c r="H11" s="15"/>
    </row>
    <row r="12" spans="1:8" ht="15.75" x14ac:dyDescent="0.25">
      <c r="A12" s="136" t="s">
        <v>62</v>
      </c>
      <c r="B12" s="137"/>
      <c r="C12" s="14"/>
      <c r="D12" s="71">
        <v>1</v>
      </c>
      <c r="E12" s="101">
        <v>155557</v>
      </c>
      <c r="F12" s="101">
        <v>14860</v>
      </c>
      <c r="G12" s="118">
        <f>F12/E12</f>
        <v>9.5527684385787848E-2</v>
      </c>
      <c r="H12" s="15"/>
    </row>
    <row r="13" spans="1:8" ht="15.75" x14ac:dyDescent="0.25">
      <c r="A13" s="136" t="s">
        <v>63</v>
      </c>
      <c r="B13" s="137"/>
      <c r="C13" s="14"/>
      <c r="D13" s="71"/>
      <c r="E13" s="101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4</v>
      </c>
      <c r="E14" s="101">
        <v>910776</v>
      </c>
      <c r="F14" s="101">
        <v>230384</v>
      </c>
      <c r="G14" s="118">
        <f>F14/E14</f>
        <v>0.25295352534541971</v>
      </c>
      <c r="H14" s="15"/>
    </row>
    <row r="15" spans="1:8" ht="15.75" x14ac:dyDescent="0.25">
      <c r="A15" s="136" t="s">
        <v>25</v>
      </c>
      <c r="B15" s="137"/>
      <c r="C15" s="14"/>
      <c r="D15" s="71"/>
      <c r="E15" s="101"/>
      <c r="F15" s="101"/>
      <c r="G15" s="118"/>
      <c r="H15" s="15"/>
    </row>
    <row r="16" spans="1:8" ht="15.75" x14ac:dyDescent="0.25">
      <c r="A16" s="136" t="s">
        <v>103</v>
      </c>
      <c r="B16" s="137"/>
      <c r="C16" s="14"/>
      <c r="D16" s="71"/>
      <c r="E16" s="101"/>
      <c r="F16" s="101"/>
      <c r="G16" s="118"/>
      <c r="H16" s="15"/>
    </row>
    <row r="17" spans="1:8" ht="15.75" x14ac:dyDescent="0.25">
      <c r="A17" s="136" t="s">
        <v>120</v>
      </c>
      <c r="B17" s="137"/>
      <c r="C17" s="14"/>
      <c r="D17" s="71">
        <v>1</v>
      </c>
      <c r="E17" s="101">
        <v>3265</v>
      </c>
      <c r="F17" s="101">
        <v>-759.5</v>
      </c>
      <c r="G17" s="118">
        <f>F17/E17</f>
        <v>-0.23261868300153141</v>
      </c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559212</v>
      </c>
      <c r="F18" s="101">
        <v>115232</v>
      </c>
      <c r="G18" s="118">
        <f>F18/E18</f>
        <v>0.2060613863794053</v>
      </c>
      <c r="H18" s="15"/>
    </row>
    <row r="19" spans="1:8" ht="15.75" x14ac:dyDescent="0.25">
      <c r="A19" s="136" t="s">
        <v>15</v>
      </c>
      <c r="B19" s="137"/>
      <c r="C19" s="14"/>
      <c r="D19" s="71"/>
      <c r="E19" s="101"/>
      <c r="F19" s="101"/>
      <c r="G19" s="118"/>
      <c r="H19" s="15"/>
    </row>
    <row r="20" spans="1:8" ht="15.75" x14ac:dyDescent="0.25">
      <c r="A20" s="136" t="s">
        <v>102</v>
      </c>
      <c r="B20" s="137"/>
      <c r="C20" s="14"/>
      <c r="D20" s="71"/>
      <c r="E20" s="101"/>
      <c r="F20" s="101"/>
      <c r="G20" s="118"/>
      <c r="H20" s="15"/>
    </row>
    <row r="21" spans="1:8" ht="15.75" x14ac:dyDescent="0.25">
      <c r="A21" s="136" t="s">
        <v>155</v>
      </c>
      <c r="B21" s="137"/>
      <c r="C21" s="14"/>
      <c r="D21" s="71"/>
      <c r="E21" s="101"/>
      <c r="F21" s="101"/>
      <c r="G21" s="118"/>
      <c r="H21" s="15"/>
    </row>
    <row r="22" spans="1:8" ht="15.75" x14ac:dyDescent="0.25">
      <c r="A22" s="136" t="s">
        <v>143</v>
      </c>
      <c r="B22" s="137"/>
      <c r="C22" s="14"/>
      <c r="D22" s="71"/>
      <c r="E22" s="101"/>
      <c r="F22" s="101"/>
      <c r="G22" s="118"/>
      <c r="H22" s="15"/>
    </row>
    <row r="23" spans="1:8" ht="15.75" x14ac:dyDescent="0.25">
      <c r="A23" s="136" t="s">
        <v>108</v>
      </c>
      <c r="B23" s="137"/>
      <c r="C23" s="14"/>
      <c r="D23" s="71">
        <v>8</v>
      </c>
      <c r="E23" s="101">
        <v>1141442</v>
      </c>
      <c r="F23" s="101">
        <v>223840</v>
      </c>
      <c r="G23" s="118">
        <f>F23/E23</f>
        <v>0.19610282432221698</v>
      </c>
      <c r="H23" s="15"/>
    </row>
    <row r="24" spans="1:8" ht="15.75" x14ac:dyDescent="0.25">
      <c r="A24" s="136" t="s">
        <v>138</v>
      </c>
      <c r="B24" s="137"/>
      <c r="C24" s="14"/>
      <c r="D24" s="71"/>
      <c r="E24" s="101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2</v>
      </c>
      <c r="E25" s="101">
        <v>140101</v>
      </c>
      <c r="F25" s="101">
        <v>28098</v>
      </c>
      <c r="G25" s="118">
        <f>F25/E25</f>
        <v>0.20055531366656912</v>
      </c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1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/>
      <c r="E28" s="101"/>
      <c r="F28" s="101"/>
      <c r="G28" s="118"/>
      <c r="H28" s="15"/>
    </row>
    <row r="29" spans="1:8" ht="15.75" x14ac:dyDescent="0.25">
      <c r="A29" s="139" t="s">
        <v>133</v>
      </c>
      <c r="B29" s="137"/>
      <c r="C29" s="14"/>
      <c r="D29" s="71"/>
      <c r="E29" s="101"/>
      <c r="F29" s="101"/>
      <c r="G29" s="118"/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/>
      <c r="E31" s="101"/>
      <c r="F31" s="101"/>
      <c r="G31" s="118"/>
      <c r="H31" s="15"/>
    </row>
    <row r="32" spans="1:8" ht="15.75" x14ac:dyDescent="0.25">
      <c r="A32" s="139" t="s">
        <v>53</v>
      </c>
      <c r="B32" s="137"/>
      <c r="C32" s="14"/>
      <c r="D32" s="71"/>
      <c r="E32" s="101"/>
      <c r="F32" s="101"/>
      <c r="G32" s="118"/>
      <c r="H32" s="15"/>
    </row>
    <row r="33" spans="1:8" ht="15.75" x14ac:dyDescent="0.25">
      <c r="A33" s="139" t="s">
        <v>151</v>
      </c>
      <c r="B33" s="137"/>
      <c r="C33" s="14"/>
      <c r="D33" s="71"/>
      <c r="E33" s="101"/>
      <c r="F33" s="101"/>
      <c r="G33" s="118"/>
      <c r="H33" s="15"/>
    </row>
    <row r="34" spans="1:8" ht="15.75" x14ac:dyDescent="0.25">
      <c r="A34" s="139" t="s">
        <v>95</v>
      </c>
      <c r="B34" s="137"/>
      <c r="C34" s="14"/>
      <c r="D34" s="71"/>
      <c r="E34" s="101"/>
      <c r="F34" s="101"/>
      <c r="G34" s="118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22</v>
      </c>
      <c r="E39" s="112">
        <f>SUM(E9:E38)</f>
        <v>3426037</v>
      </c>
      <c r="F39" s="112">
        <f>SUM(F9:F38)</f>
        <v>689695.5</v>
      </c>
      <c r="G39" s="122">
        <f>F39/E39</f>
        <v>0.20130999752775583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17</v>
      </c>
      <c r="E44" s="101">
        <v>2943651.75</v>
      </c>
      <c r="F44" s="101">
        <v>92917.54</v>
      </c>
      <c r="G44" s="118">
        <f>1-(+F44/E44)</f>
        <v>0.96843460168139794</v>
      </c>
      <c r="H44" s="1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x14ac:dyDescent="0.25">
      <c r="A46" s="27" t="s">
        <v>35</v>
      </c>
      <c r="B46" s="28"/>
      <c r="C46" s="14"/>
      <c r="D46" s="71">
        <v>32</v>
      </c>
      <c r="E46" s="101">
        <v>1667377</v>
      </c>
      <c r="F46" s="101">
        <v>162081.79</v>
      </c>
      <c r="G46" s="118">
        <f>1-(+F46/E46)</f>
        <v>0.90279235589791629</v>
      </c>
      <c r="H46" s="15"/>
    </row>
    <row r="47" spans="1:8" ht="15.75" x14ac:dyDescent="0.25">
      <c r="A47" s="27" t="s">
        <v>36</v>
      </c>
      <c r="B47" s="28"/>
      <c r="C47" s="14"/>
      <c r="D47" s="71">
        <v>7</v>
      </c>
      <c r="E47" s="101">
        <v>2487035</v>
      </c>
      <c r="F47" s="101">
        <v>135309.63</v>
      </c>
      <c r="G47" s="118"/>
      <c r="H47" s="15"/>
    </row>
    <row r="48" spans="1:8" ht="15.75" x14ac:dyDescent="0.25">
      <c r="A48" s="27" t="s">
        <v>37</v>
      </c>
      <c r="B48" s="28"/>
      <c r="C48" s="14"/>
      <c r="D48" s="71">
        <v>25</v>
      </c>
      <c r="E48" s="101">
        <v>3227103.78</v>
      </c>
      <c r="F48" s="101">
        <v>240673.57</v>
      </c>
      <c r="G48" s="118">
        <f>1-(+F48/E48)</f>
        <v>0.9254211867955483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7</v>
      </c>
      <c r="E50" s="101">
        <v>556490</v>
      </c>
      <c r="F50" s="101">
        <v>37230</v>
      </c>
      <c r="G50" s="118">
        <f>1-(+F50/E50)</f>
        <v>0.93309852827544071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x14ac:dyDescent="0.25">
      <c r="A53" s="29" t="s">
        <v>59</v>
      </c>
      <c r="B53" s="30"/>
      <c r="C53" s="14"/>
      <c r="D53" s="71"/>
      <c r="E53" s="101"/>
      <c r="F53" s="101"/>
      <c r="G53" s="118"/>
      <c r="H53" s="15"/>
    </row>
    <row r="54" spans="1:8" ht="15.75" x14ac:dyDescent="0.25">
      <c r="A54" s="27" t="s">
        <v>60</v>
      </c>
      <c r="B54" s="30"/>
      <c r="C54" s="14"/>
      <c r="D54" s="71">
        <v>386</v>
      </c>
      <c r="E54" s="101">
        <v>25033383.210000001</v>
      </c>
      <c r="F54" s="101">
        <v>3046091.25</v>
      </c>
      <c r="G54" s="118">
        <f>1-(+F54/E54)</f>
        <v>0.87831883431628255</v>
      </c>
      <c r="H54" s="15"/>
    </row>
    <row r="55" spans="1:8" ht="15.75" x14ac:dyDescent="0.2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x14ac:dyDescent="0.25">
      <c r="A56" s="70" t="s">
        <v>117</v>
      </c>
      <c r="B56" s="30"/>
      <c r="C56" s="14"/>
      <c r="D56" s="71">
        <v>405</v>
      </c>
      <c r="E56" s="101">
        <v>60061359.600000001</v>
      </c>
      <c r="F56" s="101">
        <v>6718039</v>
      </c>
      <c r="G56" s="118">
        <f>1-(+F56/E56)</f>
        <v>0.888147070849858</v>
      </c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111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879</v>
      </c>
      <c r="E62" s="112">
        <f>SUM(E44:E61)</f>
        <v>95976400.340000004</v>
      </c>
      <c r="F62" s="112">
        <f>SUM(F44:F61)</f>
        <v>10432342.780000001</v>
      </c>
      <c r="G62" s="122">
        <f>1-(+F62/E62)</f>
        <v>0.89130304175773378</v>
      </c>
      <c r="H62" s="2"/>
    </row>
    <row r="63" spans="1:8" x14ac:dyDescent="0.2">
      <c r="A63" s="33"/>
      <c r="B63" s="33"/>
      <c r="C63" s="33"/>
      <c r="D63" s="11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5"/>
      <c r="D64" s="116"/>
      <c r="E64" s="116"/>
      <c r="F64" s="36">
        <f>F62+F39</f>
        <v>11122038.280000001</v>
      </c>
      <c r="G64" s="116"/>
      <c r="H64" s="2"/>
    </row>
    <row r="65" spans="1:8" ht="18" x14ac:dyDescent="0.25">
      <c r="A65" s="37"/>
      <c r="B65" s="38"/>
      <c r="C65" s="38"/>
      <c r="D65" s="35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36"/>
      <c r="F72" s="2"/>
      <c r="G72" s="2"/>
      <c r="H72" s="2"/>
    </row>
    <row r="73" spans="1:8" ht="18" x14ac:dyDescent="0.25">
      <c r="A73" s="42"/>
      <c r="B73" s="38"/>
      <c r="C73" s="38"/>
      <c r="D73" s="38"/>
      <c r="E73" s="43"/>
      <c r="F73" s="2"/>
      <c r="G73" s="2"/>
      <c r="H73" s="2"/>
    </row>
    <row r="74" spans="1:8" ht="18" x14ac:dyDescent="0.25">
      <c r="A74" s="42"/>
      <c r="B74" s="38"/>
      <c r="C74" s="38"/>
      <c r="D74" s="38"/>
      <c r="E74" s="44"/>
      <c r="F74" s="2"/>
      <c r="G74" s="2"/>
      <c r="H74" s="2"/>
    </row>
    <row r="75" spans="1:8" ht="18" x14ac:dyDescent="0.25">
      <c r="A75" s="42"/>
      <c r="B75" s="38"/>
      <c r="C75" s="38"/>
      <c r="D75" s="38"/>
      <c r="E75" s="45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36"/>
      <c r="F77" s="2"/>
      <c r="G77" s="2"/>
      <c r="H77" s="2"/>
    </row>
    <row r="78" spans="1:8" ht="18" x14ac:dyDescent="0.25">
      <c r="A78" s="42"/>
      <c r="B78" s="38"/>
      <c r="C78" s="38"/>
      <c r="D78" s="38"/>
      <c r="E78" s="43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4"/>
      <c r="F81" s="2"/>
      <c r="G81" s="2"/>
      <c r="H81" s="2"/>
    </row>
    <row r="82" spans="1:8" ht="18" x14ac:dyDescent="0.25">
      <c r="A82" s="42"/>
      <c r="B82" s="38"/>
      <c r="C82" s="38"/>
      <c r="D82" s="38"/>
      <c r="E82" s="46"/>
      <c r="F82" s="2"/>
      <c r="G82" s="2"/>
      <c r="H82" s="2"/>
    </row>
    <row r="83" spans="1:8" ht="18" x14ac:dyDescent="0.25">
      <c r="A83" s="42"/>
      <c r="B83" s="38"/>
      <c r="C83" s="38"/>
      <c r="D83" s="38"/>
      <c r="E83" s="38"/>
      <c r="F83" s="2"/>
      <c r="G83" s="2"/>
      <c r="H83" s="2"/>
    </row>
    <row r="84" spans="1:8" ht="15.75" x14ac:dyDescent="0.25">
      <c r="A84" s="47"/>
      <c r="B84" s="2"/>
      <c r="C84" s="2"/>
      <c r="D84" s="2"/>
      <c r="E84" s="2"/>
      <c r="F84" s="2"/>
      <c r="G84" s="2"/>
      <c r="H84" s="2"/>
    </row>
  </sheetData>
  <phoneticPr fontId="17" type="noConversion"/>
  <printOptions horizontalCentered="1"/>
  <pageMargins left="0.20624999999999999" right="0.5" top="0.31944444444444442" bottom="0.25" header="0.5" footer="0.5"/>
  <pageSetup scale="5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3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5.8867187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121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113</v>
      </c>
      <c r="B9" s="137"/>
      <c r="C9" s="14"/>
      <c r="D9" s="71"/>
      <c r="E9" s="100"/>
      <c r="F9" s="101"/>
      <c r="G9" s="118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18"/>
      <c r="H10" s="15"/>
    </row>
    <row r="11" spans="1:8" ht="15.75" x14ac:dyDescent="0.25">
      <c r="A11" s="136" t="s">
        <v>94</v>
      </c>
      <c r="B11" s="137"/>
      <c r="C11" s="14"/>
      <c r="D11" s="71">
        <v>2</v>
      </c>
      <c r="E11" s="100">
        <v>568397</v>
      </c>
      <c r="F11" s="101">
        <v>-49840</v>
      </c>
      <c r="G11" s="118">
        <f t="shared" ref="G11:G22" si="0">F11/E11</f>
        <v>-8.7685191864137216E-2</v>
      </c>
      <c r="H11" s="15"/>
    </row>
    <row r="12" spans="1:8" ht="15.75" x14ac:dyDescent="0.25">
      <c r="A12" s="136" t="s">
        <v>62</v>
      </c>
      <c r="B12" s="137"/>
      <c r="C12" s="14"/>
      <c r="D12" s="71"/>
      <c r="E12" s="100"/>
      <c r="F12" s="101"/>
      <c r="G12" s="118"/>
      <c r="H12" s="15"/>
    </row>
    <row r="13" spans="1:8" ht="15.75" x14ac:dyDescent="0.25">
      <c r="A13" s="136" t="s">
        <v>63</v>
      </c>
      <c r="B13" s="137"/>
      <c r="C13" s="14"/>
      <c r="D13" s="71"/>
      <c r="E13" s="100"/>
      <c r="F13" s="101"/>
      <c r="G13" s="118"/>
      <c r="H13" s="15"/>
    </row>
    <row r="14" spans="1:8" ht="15.75" x14ac:dyDescent="0.25">
      <c r="A14" s="136" t="s">
        <v>119</v>
      </c>
      <c r="B14" s="137"/>
      <c r="C14" s="14"/>
      <c r="D14" s="71">
        <v>3</v>
      </c>
      <c r="E14" s="100">
        <v>4639072</v>
      </c>
      <c r="F14" s="101">
        <v>136868</v>
      </c>
      <c r="G14" s="118">
        <f t="shared" si="0"/>
        <v>2.9503314455994648E-2</v>
      </c>
      <c r="H14" s="15"/>
    </row>
    <row r="15" spans="1:8" ht="15.75" x14ac:dyDescent="0.25">
      <c r="A15" s="136" t="s">
        <v>25</v>
      </c>
      <c r="B15" s="137"/>
      <c r="C15" s="14"/>
      <c r="D15" s="71">
        <v>1</v>
      </c>
      <c r="E15" s="100">
        <v>26410</v>
      </c>
      <c r="F15" s="101">
        <v>3202</v>
      </c>
      <c r="G15" s="118">
        <f t="shared" si="0"/>
        <v>0.12124195380537675</v>
      </c>
      <c r="H15" s="15"/>
    </row>
    <row r="16" spans="1:8" ht="15.75" x14ac:dyDescent="0.25">
      <c r="A16" s="136" t="s">
        <v>103</v>
      </c>
      <c r="B16" s="137"/>
      <c r="C16" s="14"/>
      <c r="D16" s="71">
        <v>2</v>
      </c>
      <c r="E16" s="100">
        <v>251115</v>
      </c>
      <c r="F16" s="101">
        <v>75645</v>
      </c>
      <c r="G16" s="118">
        <f t="shared" si="0"/>
        <v>0.30123648527567048</v>
      </c>
      <c r="H16" s="15"/>
    </row>
    <row r="17" spans="1:8" ht="15.75" x14ac:dyDescent="0.25">
      <c r="A17" s="136" t="s">
        <v>120</v>
      </c>
      <c r="B17" s="137"/>
      <c r="C17" s="14"/>
      <c r="D17" s="71"/>
      <c r="E17" s="100"/>
      <c r="F17" s="101"/>
      <c r="G17" s="118"/>
      <c r="H17" s="15"/>
    </row>
    <row r="18" spans="1:8" ht="15.75" x14ac:dyDescent="0.25">
      <c r="A18" s="136" t="s">
        <v>14</v>
      </c>
      <c r="B18" s="137"/>
      <c r="C18" s="14"/>
      <c r="D18" s="71">
        <v>2</v>
      </c>
      <c r="E18" s="100">
        <v>115447</v>
      </c>
      <c r="F18" s="101">
        <v>20170.5</v>
      </c>
      <c r="G18" s="118">
        <f t="shared" si="0"/>
        <v>0.17471653659254896</v>
      </c>
      <c r="H18" s="15"/>
    </row>
    <row r="19" spans="1:8" ht="15.75" x14ac:dyDescent="0.25">
      <c r="A19" s="136" t="s">
        <v>15</v>
      </c>
      <c r="B19" s="137"/>
      <c r="C19" s="14"/>
      <c r="D19" s="71">
        <v>2</v>
      </c>
      <c r="E19" s="100">
        <v>1158852</v>
      </c>
      <c r="F19" s="101">
        <v>144569.5</v>
      </c>
      <c r="G19" s="118">
        <f t="shared" si="0"/>
        <v>0.12475234110999506</v>
      </c>
      <c r="H19" s="15"/>
    </row>
    <row r="20" spans="1:8" ht="15.75" x14ac:dyDescent="0.25">
      <c r="A20" s="136" t="s">
        <v>102</v>
      </c>
      <c r="B20" s="137"/>
      <c r="C20" s="14"/>
      <c r="D20" s="71">
        <v>1</v>
      </c>
      <c r="E20" s="100">
        <v>55688</v>
      </c>
      <c r="F20" s="101">
        <v>19741</v>
      </c>
      <c r="G20" s="118">
        <f t="shared" si="0"/>
        <v>0.35449288895273667</v>
      </c>
      <c r="H20" s="15"/>
    </row>
    <row r="21" spans="1:8" ht="15.75" x14ac:dyDescent="0.25">
      <c r="A21" s="136" t="s">
        <v>155</v>
      </c>
      <c r="B21" s="137"/>
      <c r="C21" s="14"/>
      <c r="D21" s="71">
        <v>1</v>
      </c>
      <c r="E21" s="100">
        <v>75243</v>
      </c>
      <c r="F21" s="101">
        <v>22139</v>
      </c>
      <c r="G21" s="118">
        <f t="shared" si="0"/>
        <v>0.29423335061068806</v>
      </c>
      <c r="H21" s="15"/>
    </row>
    <row r="22" spans="1:8" ht="15.75" x14ac:dyDescent="0.25">
      <c r="A22" s="136" t="s">
        <v>143</v>
      </c>
      <c r="B22" s="137"/>
      <c r="C22" s="14"/>
      <c r="D22" s="71">
        <v>14</v>
      </c>
      <c r="E22" s="100">
        <v>1824632</v>
      </c>
      <c r="F22" s="101">
        <v>509409.5</v>
      </c>
      <c r="G22" s="118">
        <f t="shared" si="0"/>
        <v>0.27918478904239319</v>
      </c>
      <c r="H22" s="15"/>
    </row>
    <row r="23" spans="1:8" ht="15.75" x14ac:dyDescent="0.25">
      <c r="A23" s="136" t="s">
        <v>108</v>
      </c>
      <c r="B23" s="137"/>
      <c r="C23" s="14"/>
      <c r="D23" s="71"/>
      <c r="E23" s="100"/>
      <c r="F23" s="101"/>
      <c r="G23" s="118"/>
      <c r="H23" s="15"/>
    </row>
    <row r="24" spans="1:8" ht="15.75" x14ac:dyDescent="0.25">
      <c r="A24" s="136" t="s">
        <v>138</v>
      </c>
      <c r="B24" s="137"/>
      <c r="C24" s="14"/>
      <c r="D24" s="71"/>
      <c r="E24" s="100"/>
      <c r="F24" s="101"/>
      <c r="G24" s="118"/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790226</v>
      </c>
      <c r="F25" s="101">
        <v>255412</v>
      </c>
      <c r="G25" s="118">
        <f>F25/E25</f>
        <v>0.32321386540053099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18"/>
      <c r="H26" s="15"/>
    </row>
    <row r="27" spans="1:8" ht="15.75" x14ac:dyDescent="0.25">
      <c r="A27" s="139" t="s">
        <v>23</v>
      </c>
      <c r="B27" s="137"/>
      <c r="C27" s="14"/>
      <c r="D27" s="71"/>
      <c r="E27" s="100"/>
      <c r="F27" s="101"/>
      <c r="G27" s="118"/>
      <c r="H27" s="15"/>
    </row>
    <row r="28" spans="1:8" ht="15.75" x14ac:dyDescent="0.25">
      <c r="A28" s="139" t="s">
        <v>145</v>
      </c>
      <c r="B28" s="137"/>
      <c r="C28" s="14"/>
      <c r="D28" s="71">
        <v>1</v>
      </c>
      <c r="E28" s="100">
        <v>1199988</v>
      </c>
      <c r="F28" s="101">
        <v>204666</v>
      </c>
      <c r="G28" s="118">
        <f t="shared" ref="G28:G34" si="1">F28/E28</f>
        <v>0.17055670556705568</v>
      </c>
      <c r="H28" s="15"/>
    </row>
    <row r="29" spans="1:8" ht="15.75" x14ac:dyDescent="0.25">
      <c r="A29" s="139" t="s">
        <v>133</v>
      </c>
      <c r="B29" s="137"/>
      <c r="C29" s="14"/>
      <c r="D29" s="71">
        <v>1</v>
      </c>
      <c r="E29" s="100">
        <v>43350</v>
      </c>
      <c r="F29" s="101">
        <v>11574</v>
      </c>
      <c r="G29" s="118">
        <f t="shared" si="1"/>
        <v>0.26698961937716265</v>
      </c>
      <c r="H29" s="15"/>
    </row>
    <row r="30" spans="1:8" ht="15.75" x14ac:dyDescent="0.25">
      <c r="A30" s="139" t="s">
        <v>66</v>
      </c>
      <c r="B30" s="137"/>
      <c r="C30" s="14"/>
      <c r="D30" s="71"/>
      <c r="E30" s="100"/>
      <c r="F30" s="101"/>
      <c r="G30" s="118"/>
      <c r="H30" s="15"/>
    </row>
    <row r="31" spans="1:8" ht="15.75" x14ac:dyDescent="0.25">
      <c r="A31" s="139" t="s">
        <v>144</v>
      </c>
      <c r="B31" s="137"/>
      <c r="C31" s="14"/>
      <c r="D31" s="71">
        <v>2</v>
      </c>
      <c r="E31" s="100">
        <v>670931</v>
      </c>
      <c r="F31" s="101">
        <v>124011.5</v>
      </c>
      <c r="G31" s="118">
        <f t="shared" si="1"/>
        <v>0.18483495322171728</v>
      </c>
      <c r="H31" s="15"/>
    </row>
    <row r="32" spans="1:8" ht="15.75" x14ac:dyDescent="0.25">
      <c r="A32" s="139" t="s">
        <v>53</v>
      </c>
      <c r="B32" s="137"/>
      <c r="C32" s="14"/>
      <c r="D32" s="71">
        <v>1</v>
      </c>
      <c r="E32" s="100">
        <v>160222</v>
      </c>
      <c r="F32" s="101">
        <v>52382</v>
      </c>
      <c r="G32" s="118">
        <f t="shared" si="1"/>
        <v>0.32693387924255096</v>
      </c>
      <c r="H32" s="15"/>
    </row>
    <row r="33" spans="1:8" ht="15.75" x14ac:dyDescent="0.25">
      <c r="A33" s="139" t="s">
        <v>151</v>
      </c>
      <c r="B33" s="137"/>
      <c r="C33" s="14"/>
      <c r="D33" s="71">
        <v>2</v>
      </c>
      <c r="E33" s="100">
        <v>320206</v>
      </c>
      <c r="F33" s="101">
        <v>57732</v>
      </c>
      <c r="G33" s="118">
        <f t="shared" si="1"/>
        <v>0.18029643417050273</v>
      </c>
      <c r="H33" s="15"/>
    </row>
    <row r="34" spans="1:8" ht="15.75" x14ac:dyDescent="0.25">
      <c r="A34" s="139" t="s">
        <v>95</v>
      </c>
      <c r="B34" s="137"/>
      <c r="C34" s="14"/>
      <c r="D34" s="71">
        <v>1</v>
      </c>
      <c r="E34" s="100">
        <v>1037668</v>
      </c>
      <c r="F34" s="101">
        <v>95858.5</v>
      </c>
      <c r="G34" s="118">
        <f t="shared" si="1"/>
        <v>9.2378776255989392E-2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19"/>
      <c r="H37" s="15"/>
    </row>
    <row r="38" spans="1:8" x14ac:dyDescent="0.2">
      <c r="A38" s="17"/>
      <c r="B38" s="18"/>
      <c r="C38" s="14"/>
      <c r="D38" s="72"/>
      <c r="E38" s="111"/>
      <c r="F38" s="111"/>
      <c r="G38" s="119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40</v>
      </c>
      <c r="E39" s="112">
        <f>SUM(E9:E38)</f>
        <v>12937447</v>
      </c>
      <c r="F39" s="112">
        <f>SUM(F9:F38)</f>
        <v>1683540.5</v>
      </c>
      <c r="G39" s="122">
        <f>F39/E39</f>
        <v>0.13012926738946254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118</v>
      </c>
      <c r="E44" s="101">
        <v>15427043.130000001</v>
      </c>
      <c r="F44" s="101">
        <v>855953.3</v>
      </c>
      <c r="G44" s="118">
        <f>1-(+F44/E44)</f>
        <v>0.94451604933057576</v>
      </c>
      <c r="H44" s="15"/>
    </row>
    <row r="45" spans="1:8" ht="15.75" x14ac:dyDescent="0.25">
      <c r="A45" s="27" t="s">
        <v>34</v>
      </c>
      <c r="B45" s="28"/>
      <c r="C45" s="14"/>
      <c r="D45" s="71">
        <v>17</v>
      </c>
      <c r="E45" s="101">
        <v>4464010.88</v>
      </c>
      <c r="F45" s="101">
        <v>422079.08</v>
      </c>
      <c r="G45" s="118">
        <f t="shared" ref="G45:G53" si="2">1-(+F45/E45)</f>
        <v>0.90544846521521016</v>
      </c>
      <c r="H45" s="15"/>
    </row>
    <row r="46" spans="1:8" ht="15.75" x14ac:dyDescent="0.25">
      <c r="A46" s="27" t="s">
        <v>35</v>
      </c>
      <c r="B46" s="28"/>
      <c r="C46" s="14"/>
      <c r="D46" s="71">
        <v>89</v>
      </c>
      <c r="E46" s="101">
        <v>4247366.5</v>
      </c>
      <c r="F46" s="101">
        <v>308053.43</v>
      </c>
      <c r="G46" s="118">
        <f t="shared" si="2"/>
        <v>0.92747189817502207</v>
      </c>
      <c r="H46" s="15"/>
    </row>
    <row r="47" spans="1:8" ht="15.75" x14ac:dyDescent="0.25">
      <c r="A47" s="27" t="s">
        <v>36</v>
      </c>
      <c r="B47" s="28"/>
      <c r="C47" s="14"/>
      <c r="D47" s="71"/>
      <c r="E47" s="101"/>
      <c r="F47" s="101"/>
      <c r="G47" s="118"/>
      <c r="H47" s="15"/>
    </row>
    <row r="48" spans="1:8" ht="15.75" x14ac:dyDescent="0.25">
      <c r="A48" s="27" t="s">
        <v>37</v>
      </c>
      <c r="B48" s="28"/>
      <c r="C48" s="14"/>
      <c r="D48" s="71">
        <v>109</v>
      </c>
      <c r="E48" s="101">
        <v>22846788.899999999</v>
      </c>
      <c r="F48" s="101">
        <v>1255156.3500000001</v>
      </c>
      <c r="G48" s="118">
        <f t="shared" si="2"/>
        <v>0.94506202357391234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x14ac:dyDescent="0.25">
      <c r="A50" s="27" t="s">
        <v>39</v>
      </c>
      <c r="B50" s="28"/>
      <c r="C50" s="14"/>
      <c r="D50" s="71">
        <v>13</v>
      </c>
      <c r="E50" s="101">
        <v>1196820</v>
      </c>
      <c r="F50" s="101">
        <v>64945.45</v>
      </c>
      <c r="G50" s="118">
        <f t="shared" si="2"/>
        <v>0.94573498938854628</v>
      </c>
      <c r="H50" s="15"/>
    </row>
    <row r="51" spans="1:8" ht="15.75" x14ac:dyDescent="0.25">
      <c r="A51" s="27" t="s">
        <v>40</v>
      </c>
      <c r="B51" s="28"/>
      <c r="C51" s="14"/>
      <c r="D51" s="71">
        <v>1</v>
      </c>
      <c r="E51" s="101">
        <v>44960</v>
      </c>
      <c r="F51" s="101">
        <v>-4750</v>
      </c>
      <c r="G51" s="118">
        <f t="shared" si="2"/>
        <v>1.1056494661921707</v>
      </c>
      <c r="H51" s="15"/>
    </row>
    <row r="52" spans="1:8" ht="15.75" x14ac:dyDescent="0.25">
      <c r="A52" s="27" t="s">
        <v>41</v>
      </c>
      <c r="B52" s="28"/>
      <c r="C52" s="14"/>
      <c r="D52" s="71">
        <v>3</v>
      </c>
      <c r="E52" s="101">
        <v>73000</v>
      </c>
      <c r="F52" s="101">
        <v>19700</v>
      </c>
      <c r="G52" s="118">
        <f t="shared" si="2"/>
        <v>0.73013698630136981</v>
      </c>
      <c r="H52" s="15"/>
    </row>
    <row r="53" spans="1:8" ht="15.75" x14ac:dyDescent="0.25">
      <c r="A53" s="29" t="s">
        <v>59</v>
      </c>
      <c r="B53" s="30"/>
      <c r="C53" s="14"/>
      <c r="D53" s="71">
        <v>1</v>
      </c>
      <c r="E53" s="101">
        <v>63400</v>
      </c>
      <c r="F53" s="101">
        <v>7900</v>
      </c>
      <c r="G53" s="118">
        <f t="shared" si="2"/>
        <v>0.87539432176656151</v>
      </c>
      <c r="H53" s="15"/>
    </row>
    <row r="54" spans="1:8" ht="15.75" x14ac:dyDescent="0.25">
      <c r="A54" s="27" t="s">
        <v>60</v>
      </c>
      <c r="B54" s="30"/>
      <c r="C54" s="14"/>
      <c r="D54" s="71">
        <v>1200</v>
      </c>
      <c r="E54" s="101">
        <v>115456896.76000001</v>
      </c>
      <c r="F54" s="101">
        <v>12312444.630000001</v>
      </c>
      <c r="G54" s="118">
        <f>1-(+F54/E54)</f>
        <v>0.89335895060826165</v>
      </c>
      <c r="H54" s="15"/>
    </row>
    <row r="55" spans="1:8" ht="15.75" x14ac:dyDescent="0.25">
      <c r="A55" s="27" t="s">
        <v>61</v>
      </c>
      <c r="B55" s="30"/>
      <c r="C55" s="14"/>
      <c r="D55" s="71">
        <v>21</v>
      </c>
      <c r="E55" s="101">
        <v>307955.34000000003</v>
      </c>
      <c r="F55" s="101">
        <v>33134.29</v>
      </c>
      <c r="G55" s="118">
        <f>1-(+F55/E55)</f>
        <v>0.89240553516623544</v>
      </c>
      <c r="H55" s="15"/>
    </row>
    <row r="56" spans="1:8" ht="15.75" x14ac:dyDescent="0.25">
      <c r="A56" s="70" t="s">
        <v>117</v>
      </c>
      <c r="B56" s="30"/>
      <c r="C56" s="14"/>
      <c r="D56" s="71"/>
      <c r="E56" s="101"/>
      <c r="F56" s="101"/>
      <c r="G56" s="118"/>
      <c r="H56" s="15"/>
    </row>
    <row r="57" spans="1:8" x14ac:dyDescent="0.2">
      <c r="A57" s="16" t="s">
        <v>42</v>
      </c>
      <c r="B57" s="30"/>
      <c r="C57" s="14"/>
      <c r="D57" s="72"/>
      <c r="E57" s="104"/>
      <c r="F57" s="101"/>
      <c r="G57" s="119"/>
      <c r="H57" s="15"/>
    </row>
    <row r="58" spans="1:8" x14ac:dyDescent="0.2">
      <c r="A58" s="16" t="s">
        <v>43</v>
      </c>
      <c r="B58" s="28"/>
      <c r="C58" s="14"/>
      <c r="D58" s="72"/>
      <c r="E58" s="104"/>
      <c r="F58" s="101"/>
      <c r="G58" s="119"/>
      <c r="H58" s="15"/>
    </row>
    <row r="59" spans="1:8" x14ac:dyDescent="0.2">
      <c r="A59" s="16" t="s">
        <v>44</v>
      </c>
      <c r="B59" s="28"/>
      <c r="C59" s="14"/>
      <c r="D59" s="72"/>
      <c r="E59" s="100"/>
      <c r="F59" s="101"/>
      <c r="G59" s="119"/>
      <c r="H59" s="15"/>
    </row>
    <row r="60" spans="1:8" x14ac:dyDescent="0.2">
      <c r="A60" s="16" t="s">
        <v>30</v>
      </c>
      <c r="B60" s="28"/>
      <c r="C60" s="14"/>
      <c r="D60" s="72"/>
      <c r="E60" s="100"/>
      <c r="F60" s="101"/>
      <c r="G60" s="119"/>
      <c r="H60" s="15"/>
    </row>
    <row r="61" spans="1:8" ht="15.75" x14ac:dyDescent="0.25">
      <c r="A61" s="32"/>
      <c r="B61" s="18"/>
      <c r="C61" s="14"/>
      <c r="D61" s="72"/>
      <c r="E61" s="77"/>
      <c r="F61" s="111"/>
      <c r="G61" s="119"/>
      <c r="H61" s="15"/>
    </row>
    <row r="62" spans="1:8" ht="15.75" x14ac:dyDescent="0.25">
      <c r="A62" s="20" t="s">
        <v>45</v>
      </c>
      <c r="B62" s="20"/>
      <c r="C62" s="21"/>
      <c r="D62" s="73">
        <f>SUM(D44:D58)</f>
        <v>1572</v>
      </c>
      <c r="E62" s="112">
        <f>SUM(E44:E61)</f>
        <v>164128241.51000002</v>
      </c>
      <c r="F62" s="112">
        <f>SUM(F44:F61)</f>
        <v>15274616.530000001</v>
      </c>
      <c r="G62" s="122">
        <f>1-(F62/E62)</f>
        <v>0.90693486757993846</v>
      </c>
      <c r="H62" s="15"/>
    </row>
    <row r="63" spans="1:8" x14ac:dyDescent="0.2">
      <c r="A63" s="33"/>
      <c r="B63" s="33"/>
      <c r="C63" s="49"/>
      <c r="D63" s="123"/>
      <c r="E63" s="114"/>
      <c r="F63" s="115"/>
      <c r="G63" s="115"/>
      <c r="H63" s="2"/>
    </row>
    <row r="64" spans="1:8" ht="18" x14ac:dyDescent="0.25">
      <c r="A64" s="34" t="s">
        <v>46</v>
      </c>
      <c r="B64" s="35"/>
      <c r="C64" s="38"/>
      <c r="D64" s="51"/>
      <c r="E64" s="116"/>
      <c r="F64" s="36">
        <f>F62+F39</f>
        <v>16958157.030000001</v>
      </c>
      <c r="G64" s="116"/>
      <c r="H64" s="2"/>
    </row>
    <row r="65" spans="1:8" ht="18" x14ac:dyDescent="0.25">
      <c r="A65" s="37"/>
      <c r="B65" s="38"/>
      <c r="C65" s="38"/>
      <c r="D65" s="79"/>
      <c r="E65" s="35"/>
      <c r="F65" s="36"/>
      <c r="G65" s="35"/>
      <c r="H65" s="2"/>
    </row>
    <row r="66" spans="1:8" ht="15.75" x14ac:dyDescent="0.25">
      <c r="A66" s="4" t="s">
        <v>47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48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 t="s">
        <v>49</v>
      </c>
      <c r="B68" s="39"/>
      <c r="C68" s="39"/>
      <c r="D68" s="39"/>
      <c r="E68" s="39"/>
      <c r="F68" s="40"/>
      <c r="G68" s="39"/>
      <c r="H68" s="2"/>
    </row>
    <row r="69" spans="1:8" ht="15.75" x14ac:dyDescent="0.25">
      <c r="A69" s="4"/>
      <c r="B69" s="39"/>
      <c r="C69" s="39"/>
      <c r="D69" s="39"/>
      <c r="E69" s="39"/>
      <c r="F69" s="40"/>
      <c r="G69" s="39"/>
      <c r="H69" s="2"/>
    </row>
    <row r="70" spans="1:8" ht="18" x14ac:dyDescent="0.25">
      <c r="A70" s="41" t="s">
        <v>50</v>
      </c>
      <c r="B70" s="38"/>
      <c r="C70" s="38"/>
      <c r="D70" s="38"/>
      <c r="E70" s="38"/>
      <c r="F70" s="36"/>
      <c r="G70" s="38"/>
      <c r="H70" s="2"/>
    </row>
    <row r="71" spans="1:8" ht="18" x14ac:dyDescent="0.25">
      <c r="A71" s="42"/>
      <c r="B71" s="38"/>
      <c r="C71" s="38"/>
      <c r="D71" s="38"/>
      <c r="E71" s="36"/>
      <c r="F71" s="2"/>
      <c r="G71" s="2"/>
      <c r="H71" s="2"/>
    </row>
    <row r="72" spans="1:8" ht="18" x14ac:dyDescent="0.25">
      <c r="A72" s="81"/>
      <c r="B72" s="82"/>
      <c r="C72" s="82"/>
      <c r="D72" s="82"/>
      <c r="E72" s="43"/>
      <c r="F72" s="2"/>
      <c r="G72" s="2"/>
      <c r="H72" s="2"/>
    </row>
    <row r="73" spans="1:8" ht="18" x14ac:dyDescent="0.25">
      <c r="A73" s="42"/>
      <c r="B73" s="38"/>
      <c r="C73" s="38"/>
      <c r="D73" s="38"/>
      <c r="E73" s="44"/>
      <c r="F73" s="2"/>
      <c r="G73" s="2"/>
      <c r="H73" s="2"/>
    </row>
    <row r="74" spans="1:8" ht="18" x14ac:dyDescent="0.25">
      <c r="A74" s="42"/>
      <c r="B74" s="38"/>
      <c r="C74" s="38"/>
      <c r="D74" s="38"/>
      <c r="E74" s="45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36"/>
      <c r="F76" s="2"/>
      <c r="G76" s="2"/>
      <c r="H76" s="2"/>
    </row>
    <row r="77" spans="1:8" ht="18" x14ac:dyDescent="0.25">
      <c r="A77" s="42"/>
      <c r="B77" s="38"/>
      <c r="C77" s="38"/>
      <c r="D77" s="38"/>
      <c r="E77" s="43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4"/>
      <c r="F80" s="2"/>
      <c r="G80" s="2"/>
      <c r="H80" s="2"/>
    </row>
    <row r="81" spans="1:8" ht="18" x14ac:dyDescent="0.25">
      <c r="A81" s="42"/>
      <c r="B81" s="38"/>
      <c r="C81" s="38"/>
      <c r="D81" s="38"/>
      <c r="E81" s="46"/>
      <c r="F81" s="2"/>
      <c r="G81" s="2"/>
      <c r="H81" s="2"/>
    </row>
    <row r="82" spans="1:8" ht="18" x14ac:dyDescent="0.25">
      <c r="A82" s="42"/>
      <c r="B82" s="38"/>
      <c r="C82" s="38"/>
      <c r="D82" s="38"/>
      <c r="E82" s="38"/>
      <c r="F82" s="2"/>
      <c r="G82" s="2"/>
      <c r="H82" s="2"/>
    </row>
    <row r="83" spans="1:8" ht="15.75" x14ac:dyDescent="0.25">
      <c r="A83" s="47"/>
      <c r="B83" s="2"/>
      <c r="C83" s="2"/>
      <c r="D83" s="2"/>
      <c r="E83" s="2"/>
      <c r="F83" s="2"/>
      <c r="G83" s="2"/>
      <c r="H83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zoomScale="87" workbookViewId="0">
      <selection activeCell="D9" sqref="D9"/>
    </sheetView>
  </sheetViews>
  <sheetFormatPr defaultRowHeight="23.25" x14ac:dyDescent="0.35"/>
  <cols>
    <col min="1" max="1" width="9.6640625" style="52" customWidth="1"/>
    <col min="2" max="2" width="15.6640625" style="52" customWidth="1"/>
    <col min="3" max="3" width="3.6640625" style="52" customWidth="1"/>
    <col min="4" max="4" width="7.6640625" style="52" customWidth="1"/>
    <col min="5" max="6" width="14.6640625" style="52" customWidth="1"/>
    <col min="7" max="7" width="11.6640625" style="52" customWidth="1"/>
    <col min="8" max="16384" width="8.88671875" style="52"/>
  </cols>
  <sheetData>
    <row r="1" spans="1:8" ht="23.25" customHeight="1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customHeight="1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customHeight="1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ht="15.75" customHeight="1" x14ac:dyDescent="0.35">
      <c r="A4" s="4"/>
      <c r="B4" s="4"/>
      <c r="C4" s="4"/>
      <c r="D4" s="4"/>
      <c r="E4" s="4"/>
      <c r="F4" s="5"/>
      <c r="G4" s="5"/>
      <c r="H4" s="2"/>
    </row>
    <row r="5" spans="1:8" ht="23.25" customHeight="1" x14ac:dyDescent="0.35">
      <c r="A5" s="2"/>
      <c r="B5" s="4"/>
      <c r="C5" s="4"/>
      <c r="D5" s="6" t="s">
        <v>67</v>
      </c>
      <c r="E5" s="7"/>
      <c r="F5" s="8"/>
      <c r="G5" s="5"/>
      <c r="H5" s="2"/>
    </row>
    <row r="6" spans="1:8" ht="15.75" customHeight="1" x14ac:dyDescent="0.35">
      <c r="A6" s="9" t="s">
        <v>3</v>
      </c>
      <c r="B6" s="4"/>
      <c r="C6" s="4"/>
      <c r="D6" s="4"/>
      <c r="E6" s="4"/>
      <c r="F6" s="5"/>
      <c r="G6" s="5"/>
      <c r="H6" s="2"/>
    </row>
    <row r="7" spans="1:8" ht="15.75" customHeight="1" x14ac:dyDescent="0.3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customHeight="1" x14ac:dyDescent="0.3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customHeight="1" x14ac:dyDescent="0.35">
      <c r="A9" s="136" t="s">
        <v>10</v>
      </c>
      <c r="B9" s="137"/>
      <c r="C9" s="14"/>
      <c r="D9" s="71"/>
      <c r="E9" s="101"/>
      <c r="F9" s="101"/>
      <c r="G9" s="118"/>
      <c r="H9" s="15"/>
    </row>
    <row r="10" spans="1:8" ht="15.75" customHeight="1" x14ac:dyDescent="0.35">
      <c r="A10" s="136" t="s">
        <v>11</v>
      </c>
      <c r="B10" s="137"/>
      <c r="C10" s="14"/>
      <c r="D10" s="71"/>
      <c r="E10" s="101"/>
      <c r="F10" s="101"/>
      <c r="G10" s="118"/>
      <c r="H10" s="15"/>
    </row>
    <row r="11" spans="1:8" ht="15.75" customHeight="1" x14ac:dyDescent="0.35">
      <c r="A11" s="136" t="s">
        <v>111</v>
      </c>
      <c r="B11" s="137"/>
      <c r="C11" s="14"/>
      <c r="D11" s="71"/>
      <c r="E11" s="101"/>
      <c r="F11" s="101"/>
      <c r="G11" s="118"/>
      <c r="H11" s="15"/>
    </row>
    <row r="12" spans="1:8" ht="15.75" customHeight="1" x14ac:dyDescent="0.35">
      <c r="A12" s="136" t="s">
        <v>25</v>
      </c>
      <c r="B12" s="137"/>
      <c r="C12" s="14"/>
      <c r="D12" s="71"/>
      <c r="E12" s="101"/>
      <c r="F12" s="101"/>
      <c r="G12" s="118"/>
      <c r="H12" s="15"/>
    </row>
    <row r="13" spans="1:8" ht="15.75" customHeight="1" x14ac:dyDescent="0.35">
      <c r="A13" s="136" t="s">
        <v>70</v>
      </c>
      <c r="B13" s="137"/>
      <c r="C13" s="14"/>
      <c r="D13" s="71"/>
      <c r="E13" s="101"/>
      <c r="F13" s="101"/>
      <c r="G13" s="118"/>
      <c r="H13" s="15"/>
    </row>
    <row r="14" spans="1:8" ht="15.75" customHeight="1" x14ac:dyDescent="0.35">
      <c r="A14" s="136" t="s">
        <v>99</v>
      </c>
      <c r="B14" s="137"/>
      <c r="C14" s="14"/>
      <c r="D14" s="71"/>
      <c r="E14" s="101"/>
      <c r="F14" s="101"/>
      <c r="G14" s="118"/>
      <c r="H14" s="15"/>
    </row>
    <row r="15" spans="1:8" ht="15.75" customHeight="1" x14ac:dyDescent="0.35">
      <c r="A15" s="136" t="s">
        <v>101</v>
      </c>
      <c r="B15" s="137"/>
      <c r="C15" s="14"/>
      <c r="D15" s="71"/>
      <c r="E15" s="101"/>
      <c r="F15" s="101"/>
      <c r="G15" s="118"/>
      <c r="H15" s="15"/>
    </row>
    <row r="16" spans="1:8" ht="15.75" customHeight="1" x14ac:dyDescent="0.35">
      <c r="A16" s="136" t="s">
        <v>96</v>
      </c>
      <c r="B16" s="137"/>
      <c r="C16" s="14"/>
      <c r="D16" s="71"/>
      <c r="E16" s="101"/>
      <c r="F16" s="101"/>
      <c r="G16" s="118"/>
      <c r="H16" s="15"/>
    </row>
    <row r="17" spans="1:8" ht="15.75" customHeight="1" x14ac:dyDescent="0.35">
      <c r="A17" s="136" t="s">
        <v>74</v>
      </c>
      <c r="B17" s="137"/>
      <c r="C17" s="14"/>
      <c r="D17" s="71"/>
      <c r="E17" s="101"/>
      <c r="F17" s="101"/>
      <c r="G17" s="118"/>
      <c r="H17" s="15"/>
    </row>
    <row r="18" spans="1:8" ht="15.75" customHeight="1" x14ac:dyDescent="0.35">
      <c r="A18" s="139" t="s">
        <v>105</v>
      </c>
      <c r="B18" s="137"/>
      <c r="C18" s="14"/>
      <c r="D18" s="71"/>
      <c r="E18" s="101"/>
      <c r="F18" s="101"/>
      <c r="G18" s="118"/>
      <c r="H18" s="15"/>
    </row>
    <row r="19" spans="1:8" ht="15.75" customHeight="1" x14ac:dyDescent="0.35">
      <c r="A19" s="139" t="s">
        <v>14</v>
      </c>
      <c r="B19" s="137"/>
      <c r="C19" s="14"/>
      <c r="D19" s="71"/>
      <c r="E19" s="101"/>
      <c r="F19" s="101"/>
      <c r="G19" s="118"/>
      <c r="H19" s="15"/>
    </row>
    <row r="20" spans="1:8" ht="15.75" customHeight="1" x14ac:dyDescent="0.35">
      <c r="A20" s="136" t="s">
        <v>15</v>
      </c>
      <c r="B20" s="137"/>
      <c r="C20" s="14"/>
      <c r="D20" s="71"/>
      <c r="E20" s="101"/>
      <c r="F20" s="101"/>
      <c r="G20" s="118"/>
      <c r="H20" s="15"/>
    </row>
    <row r="21" spans="1:8" ht="15.75" customHeight="1" x14ac:dyDescent="0.35">
      <c r="A21" s="136" t="s">
        <v>58</v>
      </c>
      <c r="B21" s="137"/>
      <c r="C21" s="14"/>
      <c r="D21" s="71"/>
      <c r="E21" s="101"/>
      <c r="F21" s="101"/>
      <c r="G21" s="118"/>
      <c r="H21" s="15"/>
    </row>
    <row r="22" spans="1:8" ht="15.75" customHeight="1" x14ac:dyDescent="0.35">
      <c r="A22" s="136" t="s">
        <v>91</v>
      </c>
      <c r="B22" s="137"/>
      <c r="C22" s="14"/>
      <c r="D22" s="71"/>
      <c r="E22" s="101"/>
      <c r="F22" s="101"/>
      <c r="G22" s="118"/>
      <c r="H22" s="15"/>
    </row>
    <row r="23" spans="1:8" ht="15.75" customHeight="1" x14ac:dyDescent="0.35">
      <c r="A23" s="136" t="s">
        <v>106</v>
      </c>
      <c r="B23" s="137"/>
      <c r="C23" s="14"/>
      <c r="D23" s="71"/>
      <c r="E23" s="101"/>
      <c r="F23" s="101"/>
      <c r="G23" s="118"/>
      <c r="H23" s="15"/>
    </row>
    <row r="24" spans="1:8" ht="15.75" customHeight="1" x14ac:dyDescent="0.35">
      <c r="A24" s="136" t="s">
        <v>18</v>
      </c>
      <c r="B24" s="137"/>
      <c r="C24" s="14"/>
      <c r="D24" s="71"/>
      <c r="E24" s="101"/>
      <c r="F24" s="101"/>
      <c r="G24" s="118"/>
      <c r="H24" s="15"/>
    </row>
    <row r="25" spans="1:8" ht="15.75" customHeight="1" x14ac:dyDescent="0.35">
      <c r="A25" s="138" t="s">
        <v>20</v>
      </c>
      <c r="B25" s="137"/>
      <c r="C25" s="14"/>
      <c r="D25" s="71"/>
      <c r="E25" s="101"/>
      <c r="F25" s="101"/>
      <c r="G25" s="118"/>
      <c r="H25" s="15"/>
    </row>
    <row r="26" spans="1:8" ht="15.75" customHeight="1" x14ac:dyDescent="0.35">
      <c r="A26" s="138" t="s">
        <v>21</v>
      </c>
      <c r="B26" s="137"/>
      <c r="C26" s="14"/>
      <c r="D26" s="71"/>
      <c r="E26" s="101"/>
      <c r="F26" s="101"/>
      <c r="G26" s="118"/>
      <c r="H26" s="15"/>
    </row>
    <row r="27" spans="1:8" ht="15.75" customHeight="1" x14ac:dyDescent="0.35">
      <c r="A27" s="139" t="s">
        <v>22</v>
      </c>
      <c r="B27" s="137"/>
      <c r="C27" s="14"/>
      <c r="D27" s="71"/>
      <c r="E27" s="101"/>
      <c r="F27" s="101"/>
      <c r="G27" s="118"/>
      <c r="H27" s="15"/>
    </row>
    <row r="28" spans="1:8" ht="15.75" customHeight="1" x14ac:dyDescent="0.35">
      <c r="A28" s="139" t="s">
        <v>23</v>
      </c>
      <c r="B28" s="137"/>
      <c r="C28" s="14"/>
      <c r="D28" s="71"/>
      <c r="E28" s="101"/>
      <c r="F28" s="101"/>
      <c r="G28" s="118"/>
      <c r="H28" s="15"/>
    </row>
    <row r="29" spans="1:8" ht="15.75" customHeight="1" x14ac:dyDescent="0.35">
      <c r="A29" s="139" t="s">
        <v>24</v>
      </c>
      <c r="B29" s="137"/>
      <c r="C29" s="14"/>
      <c r="D29" s="71"/>
      <c r="E29" s="101"/>
      <c r="F29" s="101"/>
      <c r="G29" s="118"/>
      <c r="H29" s="15"/>
    </row>
    <row r="30" spans="1:8" ht="15.75" customHeight="1" x14ac:dyDescent="0.35">
      <c r="A30" s="139" t="s">
        <v>66</v>
      </c>
      <c r="B30" s="137"/>
      <c r="C30" s="14"/>
      <c r="D30" s="71"/>
      <c r="E30" s="101"/>
      <c r="F30" s="101"/>
      <c r="G30" s="118"/>
      <c r="H30" s="15"/>
    </row>
    <row r="31" spans="1:8" ht="15.75" customHeight="1" x14ac:dyDescent="0.35">
      <c r="A31" s="139" t="s">
        <v>145</v>
      </c>
      <c r="B31" s="137"/>
      <c r="C31" s="14"/>
      <c r="D31" s="71"/>
      <c r="E31" s="101"/>
      <c r="F31" s="101"/>
      <c r="G31" s="118"/>
      <c r="H31" s="15"/>
    </row>
    <row r="32" spans="1:8" ht="15.75" customHeight="1" x14ac:dyDescent="0.35">
      <c r="A32" s="139" t="s">
        <v>102</v>
      </c>
      <c r="B32" s="137"/>
      <c r="C32" s="14"/>
      <c r="D32" s="71"/>
      <c r="E32" s="101"/>
      <c r="F32" s="101"/>
      <c r="G32" s="118"/>
      <c r="H32" s="15"/>
    </row>
    <row r="33" spans="1:8" ht="15.75" customHeight="1" x14ac:dyDescent="0.35">
      <c r="A33" s="139" t="s">
        <v>27</v>
      </c>
      <c r="B33" s="137"/>
      <c r="C33" s="14"/>
      <c r="D33" s="71"/>
      <c r="E33" s="101"/>
      <c r="F33" s="101"/>
      <c r="G33" s="118"/>
      <c r="H33" s="15"/>
    </row>
    <row r="34" spans="1:8" ht="15.75" customHeight="1" x14ac:dyDescent="0.35">
      <c r="A34" s="139" t="s">
        <v>72</v>
      </c>
      <c r="B34" s="137"/>
      <c r="C34" s="14"/>
      <c r="D34" s="71"/>
      <c r="E34" s="101"/>
      <c r="F34" s="101"/>
      <c r="G34" s="118"/>
      <c r="H34" s="15"/>
    </row>
    <row r="35" spans="1:8" ht="15.75" customHeight="1" x14ac:dyDescent="0.35">
      <c r="A35" s="16" t="s">
        <v>28</v>
      </c>
      <c r="B35" s="13"/>
      <c r="C35" s="14"/>
      <c r="D35" s="72"/>
      <c r="E35" s="100"/>
      <c r="F35" s="101"/>
      <c r="G35" s="119"/>
      <c r="H35" s="15"/>
    </row>
    <row r="36" spans="1:8" ht="15.75" customHeight="1" x14ac:dyDescent="0.35">
      <c r="A36" s="16" t="s">
        <v>44</v>
      </c>
      <c r="B36" s="13"/>
      <c r="C36" s="14"/>
      <c r="D36" s="72"/>
      <c r="E36" s="100"/>
      <c r="F36" s="101"/>
      <c r="G36" s="119"/>
      <c r="H36" s="15"/>
    </row>
    <row r="37" spans="1:8" ht="15.75" customHeight="1" x14ac:dyDescent="0.35">
      <c r="A37" s="16" t="s">
        <v>30</v>
      </c>
      <c r="B37" s="13"/>
      <c r="C37" s="14"/>
      <c r="D37" s="72"/>
      <c r="E37" s="120"/>
      <c r="F37" s="121"/>
      <c r="G37" s="119"/>
      <c r="H37" s="15"/>
    </row>
    <row r="38" spans="1:8" ht="15.75" customHeight="1" x14ac:dyDescent="0.35">
      <c r="A38" s="17"/>
      <c r="B38" s="18"/>
      <c r="C38" s="14"/>
      <c r="D38" s="72"/>
      <c r="E38" s="111"/>
      <c r="F38" s="111"/>
      <c r="G38" s="119"/>
      <c r="H38" s="15"/>
    </row>
    <row r="39" spans="1:8" ht="15.75" customHeight="1" x14ac:dyDescent="0.35">
      <c r="A39" s="19" t="s">
        <v>31</v>
      </c>
      <c r="B39" s="20"/>
      <c r="C39" s="21"/>
      <c r="D39" s="73">
        <f>SUM(D9:D38)</f>
        <v>0</v>
      </c>
      <c r="E39" s="112">
        <f>SUM(E9:E38)</f>
        <v>0</v>
      </c>
      <c r="F39" s="112">
        <f>SUM(F9:F38)</f>
        <v>0</v>
      </c>
      <c r="G39" s="122">
        <v>0</v>
      </c>
      <c r="H39" s="15"/>
    </row>
    <row r="40" spans="1:8" ht="15.75" customHeight="1" x14ac:dyDescent="0.35">
      <c r="A40" s="22"/>
      <c r="B40" s="22"/>
      <c r="C40" s="22"/>
      <c r="D40" s="107"/>
      <c r="E40" s="108"/>
      <c r="F40" s="74"/>
      <c r="G40" s="74"/>
      <c r="H40" s="2"/>
    </row>
    <row r="41" spans="1:8" ht="15.75" customHeight="1" x14ac:dyDescent="0.3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customHeight="1" x14ac:dyDescent="0.3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customHeight="1" x14ac:dyDescent="0.3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customHeight="1" x14ac:dyDescent="0.35">
      <c r="A44" s="27" t="s">
        <v>33</v>
      </c>
      <c r="B44" s="28"/>
      <c r="C44" s="14"/>
      <c r="D44" s="71">
        <v>5</v>
      </c>
      <c r="E44" s="101">
        <v>327556.09999999998</v>
      </c>
      <c r="F44" s="101">
        <v>16512.3</v>
      </c>
      <c r="G44" s="118">
        <f>1-(+F44/E44)</f>
        <v>0.94958939857935787</v>
      </c>
      <c r="H44" s="15"/>
    </row>
    <row r="45" spans="1:8" ht="15.75" customHeight="1" x14ac:dyDescent="0.35">
      <c r="A45" s="27" t="s">
        <v>34</v>
      </c>
      <c r="B45" s="28"/>
      <c r="C45" s="14"/>
      <c r="D45" s="71"/>
      <c r="E45" s="101"/>
      <c r="F45" s="101"/>
      <c r="G45" s="118"/>
      <c r="H45" s="15"/>
    </row>
    <row r="46" spans="1:8" ht="15.75" customHeight="1" x14ac:dyDescent="0.35">
      <c r="A46" s="27" t="s">
        <v>35</v>
      </c>
      <c r="B46" s="28"/>
      <c r="C46" s="14"/>
      <c r="D46" s="71">
        <v>4</v>
      </c>
      <c r="E46" s="101">
        <v>61557.5</v>
      </c>
      <c r="F46" s="101">
        <v>3175</v>
      </c>
      <c r="G46" s="118">
        <f>1-(+F46/E46)</f>
        <v>0.94842220687974654</v>
      </c>
      <c r="H46" s="15"/>
    </row>
    <row r="47" spans="1:8" ht="15.75" customHeight="1" x14ac:dyDescent="0.35">
      <c r="A47" s="27" t="s">
        <v>36</v>
      </c>
      <c r="B47" s="28"/>
      <c r="C47" s="14"/>
      <c r="D47" s="71">
        <v>12</v>
      </c>
      <c r="E47" s="101">
        <v>787275</v>
      </c>
      <c r="F47" s="101">
        <v>93013.5</v>
      </c>
      <c r="G47" s="118">
        <f>1-(+F47/E47)</f>
        <v>0.88185386300847857</v>
      </c>
      <c r="H47" s="15"/>
    </row>
    <row r="48" spans="1:8" ht="15.75" customHeight="1" x14ac:dyDescent="0.35">
      <c r="A48" s="27" t="s">
        <v>37</v>
      </c>
      <c r="B48" s="28"/>
      <c r="C48" s="14"/>
      <c r="D48" s="71">
        <v>8</v>
      </c>
      <c r="E48" s="101">
        <v>1187831.68</v>
      </c>
      <c r="F48" s="101">
        <v>62039.72</v>
      </c>
      <c r="G48" s="118">
        <f>1-(+F48/E48)</f>
        <v>0.94777061342563285</v>
      </c>
      <c r="H48" s="15"/>
    </row>
    <row r="49" spans="1:8" ht="15.75" customHeight="1" x14ac:dyDescent="0.35">
      <c r="A49" s="27" t="s">
        <v>38</v>
      </c>
      <c r="B49" s="28"/>
      <c r="C49" s="14"/>
      <c r="D49" s="71"/>
      <c r="E49" s="101"/>
      <c r="F49" s="101"/>
      <c r="G49" s="118"/>
      <c r="H49" s="15"/>
    </row>
    <row r="50" spans="1:8" ht="15.75" customHeight="1" x14ac:dyDescent="0.35">
      <c r="A50" s="27" t="s">
        <v>39</v>
      </c>
      <c r="B50" s="28"/>
      <c r="C50" s="14"/>
      <c r="D50" s="71">
        <v>5</v>
      </c>
      <c r="E50" s="101">
        <v>217570</v>
      </c>
      <c r="F50" s="101">
        <v>29685</v>
      </c>
      <c r="G50" s="118">
        <f>1-(+F50/E50)</f>
        <v>0.86356115273245393</v>
      </c>
      <c r="H50" s="15"/>
    </row>
    <row r="51" spans="1:8" ht="15.75" customHeight="1" x14ac:dyDescent="0.3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customHeight="1" x14ac:dyDescent="0.35">
      <c r="A52" s="27" t="s">
        <v>41</v>
      </c>
      <c r="B52" s="28"/>
      <c r="C52" s="14"/>
      <c r="D52" s="71"/>
      <c r="E52" s="101"/>
      <c r="F52" s="101"/>
      <c r="G52" s="118"/>
      <c r="H52" s="15"/>
    </row>
    <row r="53" spans="1:8" ht="15.75" customHeight="1" x14ac:dyDescent="0.35">
      <c r="A53" s="54" t="s">
        <v>59</v>
      </c>
      <c r="B53" s="28"/>
      <c r="C53" s="14"/>
      <c r="D53" s="71"/>
      <c r="E53" s="101"/>
      <c r="F53" s="101"/>
      <c r="G53" s="118"/>
      <c r="H53" s="15"/>
    </row>
    <row r="54" spans="1:8" ht="15.75" customHeight="1" x14ac:dyDescent="0.35">
      <c r="A54" s="27" t="s">
        <v>60</v>
      </c>
      <c r="B54" s="30"/>
      <c r="C54" s="14"/>
      <c r="D54" s="71">
        <v>356</v>
      </c>
      <c r="E54" s="101">
        <v>27735299.579999998</v>
      </c>
      <c r="F54" s="101">
        <v>2900360.01</v>
      </c>
      <c r="G54" s="118">
        <f>1-(+F54/E54)</f>
        <v>0.89542712521874268</v>
      </c>
      <c r="H54" s="15"/>
    </row>
    <row r="55" spans="1:8" ht="15.75" customHeight="1" x14ac:dyDescent="0.35">
      <c r="A55" s="27" t="s">
        <v>61</v>
      </c>
      <c r="B55" s="30"/>
      <c r="C55" s="14"/>
      <c r="D55" s="71"/>
      <c r="E55" s="101"/>
      <c r="F55" s="101"/>
      <c r="G55" s="118"/>
      <c r="H55" s="15"/>
    </row>
    <row r="56" spans="1:8" ht="15.75" customHeight="1" x14ac:dyDescent="0.35">
      <c r="A56" s="16" t="s">
        <v>42</v>
      </c>
      <c r="B56" s="30"/>
      <c r="C56" s="14"/>
      <c r="D56" s="72"/>
      <c r="E56" s="104"/>
      <c r="F56" s="101"/>
      <c r="G56" s="119"/>
      <c r="H56" s="15"/>
    </row>
    <row r="57" spans="1:8" ht="15.75" customHeight="1" x14ac:dyDescent="0.35">
      <c r="A57" s="16" t="s">
        <v>43</v>
      </c>
      <c r="B57" s="28"/>
      <c r="C57" s="14"/>
      <c r="D57" s="72"/>
      <c r="E57" s="104"/>
      <c r="F57" s="101"/>
      <c r="G57" s="119"/>
      <c r="H57" s="15"/>
    </row>
    <row r="58" spans="1:8" ht="15.75" customHeight="1" x14ac:dyDescent="0.35">
      <c r="A58" s="16" t="s">
        <v>44</v>
      </c>
      <c r="B58" s="28"/>
      <c r="C58" s="14"/>
      <c r="D58" s="72"/>
      <c r="E58" s="100"/>
      <c r="F58" s="101"/>
      <c r="G58" s="119"/>
      <c r="H58" s="15"/>
    </row>
    <row r="59" spans="1:8" ht="15.75" customHeight="1" x14ac:dyDescent="0.35">
      <c r="A59" s="16" t="s">
        <v>30</v>
      </c>
      <c r="B59" s="28"/>
      <c r="C59" s="14"/>
      <c r="D59" s="72"/>
      <c r="E59" s="100"/>
      <c r="F59" s="101"/>
      <c r="G59" s="119"/>
      <c r="H59" s="15"/>
    </row>
    <row r="60" spans="1:8" ht="15.75" customHeight="1" x14ac:dyDescent="0.35">
      <c r="A60" s="32"/>
      <c r="B60" s="18"/>
      <c r="C60" s="14"/>
      <c r="D60" s="72"/>
      <c r="E60" s="111"/>
      <c r="F60" s="111"/>
      <c r="G60" s="119"/>
      <c r="H60" s="15"/>
    </row>
    <row r="61" spans="1:8" ht="15.75" customHeight="1" x14ac:dyDescent="0.35">
      <c r="A61" s="20" t="s">
        <v>45</v>
      </c>
      <c r="B61" s="20"/>
      <c r="C61" s="33"/>
      <c r="D61" s="73">
        <f>SUM(D44:D57)</f>
        <v>390</v>
      </c>
      <c r="E61" s="112">
        <f>SUM(E44:E60)</f>
        <v>30317089.859999999</v>
      </c>
      <c r="F61" s="112">
        <f>SUM(F44:F60)</f>
        <v>3104785.53</v>
      </c>
      <c r="G61" s="122">
        <f>1-(F61/E61)</f>
        <v>0.89758959239368097</v>
      </c>
      <c r="H61" s="2"/>
    </row>
    <row r="62" spans="1:8" ht="15.75" customHeight="1" x14ac:dyDescent="0.35">
      <c r="A62" s="86"/>
      <c r="B62" s="33"/>
      <c r="C62" s="33"/>
      <c r="D62" s="123"/>
      <c r="E62" s="114"/>
      <c r="F62" s="115"/>
      <c r="G62" s="115"/>
      <c r="H62" s="2"/>
    </row>
    <row r="63" spans="1:8" ht="15.75" customHeight="1" x14ac:dyDescent="0.35">
      <c r="A63" s="34" t="s">
        <v>46</v>
      </c>
      <c r="B63" s="35"/>
      <c r="C63" s="35"/>
      <c r="D63" s="51"/>
      <c r="E63" s="116"/>
      <c r="F63" s="36">
        <f>F61+F39</f>
        <v>3104785.53</v>
      </c>
      <c r="G63" s="116"/>
      <c r="H63" s="2"/>
    </row>
    <row r="64" spans="1:8" ht="15.75" customHeight="1" x14ac:dyDescent="0.35">
      <c r="A64" s="37"/>
      <c r="B64" s="38"/>
      <c r="C64" s="38"/>
      <c r="D64" s="51"/>
      <c r="E64" s="116"/>
      <c r="F64" s="36"/>
      <c r="G64" s="116"/>
      <c r="H64" s="2"/>
    </row>
    <row r="65" spans="1:8" ht="15.75" customHeight="1" x14ac:dyDescent="0.3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customHeight="1" x14ac:dyDescent="0.3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customHeight="1" x14ac:dyDescent="0.3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customHeight="1" x14ac:dyDescent="0.35">
      <c r="A68" s="4"/>
      <c r="B68" s="39"/>
      <c r="C68" s="39"/>
      <c r="D68" s="39"/>
      <c r="E68" s="39"/>
      <c r="F68" s="40"/>
      <c r="G68" s="39"/>
      <c r="H68" s="2"/>
    </row>
    <row r="69" spans="1:8" ht="15.75" customHeight="1" x14ac:dyDescent="0.35">
      <c r="A69" s="41" t="s">
        <v>50</v>
      </c>
      <c r="B69" s="38"/>
      <c r="C69" s="38"/>
      <c r="D69" s="38"/>
      <c r="E69" s="38"/>
      <c r="F69" s="36"/>
      <c r="G69" s="38"/>
      <c r="H69" s="2"/>
    </row>
  </sheetData>
  <phoneticPr fontId="17" type="noConversion"/>
  <printOptions horizontalCentered="1"/>
  <pageMargins left="0.25" right="0.25" top="0.25" bottom="0.25" header="0.5" footer="0.5"/>
  <pageSetup scale="5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82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68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136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4</v>
      </c>
      <c r="E10" s="101">
        <v>1191820</v>
      </c>
      <c r="F10" s="101">
        <v>205886</v>
      </c>
      <c r="G10" s="102">
        <f>F10/E10</f>
        <v>0.17274924065714622</v>
      </c>
      <c r="H10" s="15"/>
    </row>
    <row r="11" spans="1:8" ht="15.75" x14ac:dyDescent="0.25">
      <c r="A11" s="136" t="s">
        <v>69</v>
      </c>
      <c r="B11" s="137"/>
      <c r="C11" s="14"/>
      <c r="D11" s="71">
        <v>1</v>
      </c>
      <c r="E11" s="101">
        <v>152246</v>
      </c>
      <c r="F11" s="101">
        <v>85075</v>
      </c>
      <c r="G11" s="102">
        <f>F11/E11</f>
        <v>0.55879957437305416</v>
      </c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17</v>
      </c>
      <c r="E13" s="101">
        <v>3722678</v>
      </c>
      <c r="F13" s="101">
        <v>866002</v>
      </c>
      <c r="G13" s="102">
        <f>F13/E13</f>
        <v>0.23262876885940711</v>
      </c>
      <c r="H13" s="15"/>
    </row>
    <row r="14" spans="1:8" ht="15.75" x14ac:dyDescent="0.25">
      <c r="A14" s="136" t="s">
        <v>112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104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137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>
        <v>1</v>
      </c>
      <c r="E18" s="101">
        <v>1201117</v>
      </c>
      <c r="F18" s="101">
        <v>-59516</v>
      </c>
      <c r="G18" s="102">
        <f>F18/E18</f>
        <v>-4.9550543369213822E-2</v>
      </c>
      <c r="H18" s="15"/>
    </row>
    <row r="19" spans="1:8" ht="15.75" x14ac:dyDescent="0.25">
      <c r="A19" s="136" t="s">
        <v>15</v>
      </c>
      <c r="B19" s="137"/>
      <c r="C19" s="14"/>
      <c r="D19" s="71">
        <v>3</v>
      </c>
      <c r="E19" s="101">
        <v>2408982</v>
      </c>
      <c r="F19" s="101">
        <v>559933</v>
      </c>
      <c r="G19" s="102">
        <f>F19/E19</f>
        <v>0.23243552670796211</v>
      </c>
      <c r="H19" s="15"/>
    </row>
    <row r="20" spans="1:8" ht="15.75" x14ac:dyDescent="0.25">
      <c r="A20" s="139" t="s">
        <v>16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71</v>
      </c>
      <c r="B21" s="137"/>
      <c r="C21" s="14"/>
      <c r="D21" s="71">
        <v>3</v>
      </c>
      <c r="E21" s="101">
        <v>5539005</v>
      </c>
      <c r="F21" s="101">
        <v>332923.5</v>
      </c>
      <c r="G21" s="102">
        <f>F21/E21</f>
        <v>6.0105289668451287E-2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139</v>
      </c>
      <c r="B23" s="137"/>
      <c r="C23" s="14"/>
      <c r="D23" s="71">
        <v>1</v>
      </c>
      <c r="E23" s="101">
        <v>334615</v>
      </c>
      <c r="F23" s="101">
        <v>109548</v>
      </c>
      <c r="G23" s="102">
        <f>F23/E23</f>
        <v>0.32738520389103898</v>
      </c>
      <c r="H23" s="15"/>
    </row>
    <row r="24" spans="1:8" ht="15.75" x14ac:dyDescent="0.25">
      <c r="A24" s="136" t="s">
        <v>133</v>
      </c>
      <c r="B24" s="137"/>
      <c r="C24" s="14"/>
      <c r="D24" s="71">
        <v>2</v>
      </c>
      <c r="E24" s="101">
        <v>486965</v>
      </c>
      <c r="F24" s="101">
        <v>134418</v>
      </c>
      <c r="G24" s="102">
        <f>F24/E24</f>
        <v>0.27603215836867123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1">
        <v>1895175</v>
      </c>
      <c r="F25" s="101">
        <v>346064</v>
      </c>
      <c r="G25" s="102">
        <f>F25/E25</f>
        <v>0.182602662023296</v>
      </c>
      <c r="H25" s="15"/>
    </row>
    <row r="26" spans="1:8" ht="15.75" x14ac:dyDescent="0.25">
      <c r="A26" s="138" t="s">
        <v>21</v>
      </c>
      <c r="B26" s="137"/>
      <c r="C26" s="14"/>
      <c r="D26" s="71">
        <v>17</v>
      </c>
      <c r="E26" s="101">
        <v>147890</v>
      </c>
      <c r="F26" s="101">
        <v>147890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75157</v>
      </c>
      <c r="F28" s="101">
        <v>10657</v>
      </c>
      <c r="G28" s="102">
        <f>F28/E28</f>
        <v>0.1417965059808135</v>
      </c>
      <c r="H28" s="15"/>
    </row>
    <row r="29" spans="1:8" ht="15.75" x14ac:dyDescent="0.25">
      <c r="A29" s="139" t="s">
        <v>141</v>
      </c>
      <c r="B29" s="137"/>
      <c r="C29" s="14"/>
      <c r="D29" s="71">
        <v>1</v>
      </c>
      <c r="E29" s="101">
        <v>1708433</v>
      </c>
      <c r="F29" s="101">
        <v>109359.5</v>
      </c>
      <c r="G29" s="102">
        <f>F29/E29</f>
        <v>6.4011582543769638E-2</v>
      </c>
      <c r="H29" s="15"/>
    </row>
    <row r="30" spans="1:8" ht="15.75" x14ac:dyDescent="0.25">
      <c r="A30" s="139" t="s">
        <v>107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19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132</v>
      </c>
      <c r="B32" s="137"/>
      <c r="C32" s="14"/>
      <c r="D32" s="71">
        <v>2</v>
      </c>
      <c r="E32" s="101">
        <v>508519</v>
      </c>
      <c r="F32" s="101">
        <v>159772</v>
      </c>
      <c r="G32" s="102">
        <f>F32/E32</f>
        <v>0.3141908168623001</v>
      </c>
      <c r="H32" s="15"/>
    </row>
    <row r="33" spans="1:8" ht="15.75" x14ac:dyDescent="0.25">
      <c r="A33" s="139" t="s">
        <v>142</v>
      </c>
      <c r="B33" s="137"/>
      <c r="C33" s="14"/>
      <c r="D33" s="71">
        <v>2</v>
      </c>
      <c r="E33" s="101">
        <v>1202496</v>
      </c>
      <c r="F33" s="101">
        <v>393622</v>
      </c>
      <c r="G33" s="102">
        <f>F33/E33</f>
        <v>0.32733747139283625</v>
      </c>
      <c r="H33" s="15"/>
    </row>
    <row r="34" spans="1:8" ht="15.75" x14ac:dyDescent="0.25">
      <c r="A34" s="139" t="s">
        <v>72</v>
      </c>
      <c r="B34" s="137"/>
      <c r="C34" s="14"/>
      <c r="D34" s="71">
        <v>3</v>
      </c>
      <c r="E34" s="101">
        <v>2460571</v>
      </c>
      <c r="F34" s="101">
        <v>328150</v>
      </c>
      <c r="G34" s="102">
        <f>F34/E34</f>
        <v>0.13336335346551675</v>
      </c>
      <c r="H34" s="15"/>
    </row>
    <row r="35" spans="1:8" x14ac:dyDescent="0.2">
      <c r="A35" s="16" t="s">
        <v>28</v>
      </c>
      <c r="B35" s="13"/>
      <c r="C35" s="14"/>
      <c r="D35" s="72"/>
      <c r="E35" s="100">
        <v>1045860</v>
      </c>
      <c r="F35" s="101">
        <v>159406</v>
      </c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99">
        <f>SUM(D9:D38)</f>
        <v>61</v>
      </c>
      <c r="E39" s="105">
        <f>SUM(E9:E38)</f>
        <v>24081529</v>
      </c>
      <c r="F39" s="105">
        <f>SUM(F9:F38)</f>
        <v>3889190</v>
      </c>
      <c r="G39" s="106">
        <f>F39/E39</f>
        <v>0.16150095785030927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112</v>
      </c>
      <c r="E44" s="101">
        <v>23544689.91</v>
      </c>
      <c r="F44" s="101">
        <v>1401503.68</v>
      </c>
      <c r="G44" s="102">
        <f>1-(+F44/E44)</f>
        <v>0.94047474460877278</v>
      </c>
      <c r="H44" s="15"/>
    </row>
    <row r="45" spans="1:8" ht="15.75" x14ac:dyDescent="0.25">
      <c r="A45" s="27" t="s">
        <v>34</v>
      </c>
      <c r="B45" s="28"/>
      <c r="C45" s="14"/>
      <c r="D45" s="71">
        <v>16</v>
      </c>
      <c r="E45" s="101">
        <v>10188202.710000001</v>
      </c>
      <c r="F45" s="101">
        <v>1030644.76</v>
      </c>
      <c r="G45" s="102">
        <f>1-(+F45/E45)</f>
        <v>0.89883939401908508</v>
      </c>
      <c r="H45" s="15"/>
    </row>
    <row r="46" spans="1:8" ht="15.75" x14ac:dyDescent="0.25">
      <c r="A46" s="27" t="s">
        <v>35</v>
      </c>
      <c r="B46" s="28"/>
      <c r="C46" s="14"/>
      <c r="D46" s="71">
        <v>239</v>
      </c>
      <c r="E46" s="101">
        <v>18345320.25</v>
      </c>
      <c r="F46" s="101">
        <v>850137.49</v>
      </c>
      <c r="G46" s="102">
        <f>1-(+F46/E46)</f>
        <v>0.95365916329533684</v>
      </c>
      <c r="H46" s="15"/>
    </row>
    <row r="47" spans="1:8" ht="15.75" x14ac:dyDescent="0.25">
      <c r="A47" s="27" t="s">
        <v>36</v>
      </c>
      <c r="B47" s="28"/>
      <c r="C47" s="14"/>
      <c r="D47" s="71">
        <v>17</v>
      </c>
      <c r="E47" s="101">
        <v>1276549</v>
      </c>
      <c r="F47" s="101">
        <v>140293</v>
      </c>
      <c r="G47" s="102">
        <f>1-(+F47/E47)</f>
        <v>0.89009979248740156</v>
      </c>
      <c r="H47" s="15"/>
    </row>
    <row r="48" spans="1:8" ht="15.75" x14ac:dyDescent="0.25">
      <c r="A48" s="27" t="s">
        <v>37</v>
      </c>
      <c r="B48" s="28"/>
      <c r="C48" s="14"/>
      <c r="D48" s="71">
        <v>99</v>
      </c>
      <c r="E48" s="101">
        <v>16059762.26</v>
      </c>
      <c r="F48" s="101">
        <v>1139273.3700000001</v>
      </c>
      <c r="G48" s="102">
        <f>1-(+F48/E48)</f>
        <v>0.92906038386149803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15"/>
    </row>
    <row r="50" spans="1:8" ht="15.75" x14ac:dyDescent="0.25">
      <c r="A50" s="27" t="s">
        <v>39</v>
      </c>
      <c r="B50" s="28"/>
      <c r="C50" s="14"/>
      <c r="D50" s="71">
        <v>43</v>
      </c>
      <c r="E50" s="101">
        <v>15011296.189999999</v>
      </c>
      <c r="F50" s="101">
        <v>743453.3</v>
      </c>
      <c r="G50" s="102">
        <f t="shared" ref="G50:G55" si="0">1-(+F50/E50)</f>
        <v>0.95047374386661809</v>
      </c>
      <c r="H50" s="15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626540</v>
      </c>
      <c r="F51" s="101">
        <v>24309</v>
      </c>
      <c r="G51" s="102">
        <f t="shared" si="0"/>
        <v>0.96120120024260225</v>
      </c>
      <c r="H51" s="15"/>
    </row>
    <row r="52" spans="1:8" ht="15.75" x14ac:dyDescent="0.25">
      <c r="A52" s="53" t="s">
        <v>41</v>
      </c>
      <c r="B52" s="28"/>
      <c r="C52" s="14"/>
      <c r="D52" s="71">
        <v>1</v>
      </c>
      <c r="E52" s="101">
        <v>173700</v>
      </c>
      <c r="F52" s="101">
        <v>30475</v>
      </c>
      <c r="G52" s="102">
        <f t="shared" si="0"/>
        <v>0.82455382843983882</v>
      </c>
      <c r="H52" s="15"/>
    </row>
    <row r="53" spans="1:8" ht="15.75" x14ac:dyDescent="0.25">
      <c r="A53" s="54" t="s">
        <v>59</v>
      </c>
      <c r="B53" s="28"/>
      <c r="C53" s="14"/>
      <c r="D53" s="71">
        <v>1</v>
      </c>
      <c r="E53" s="101">
        <v>220800</v>
      </c>
      <c r="F53" s="101">
        <v>18800</v>
      </c>
      <c r="G53" s="102">
        <f t="shared" si="0"/>
        <v>0.91485507246376807</v>
      </c>
      <c r="H53" s="15"/>
    </row>
    <row r="54" spans="1:8" ht="15.75" x14ac:dyDescent="0.25">
      <c r="A54" s="27" t="s">
        <v>92</v>
      </c>
      <c r="B54" s="28"/>
      <c r="C54" s="14"/>
      <c r="D54" s="71">
        <v>1218</v>
      </c>
      <c r="E54" s="101">
        <v>152087313.16</v>
      </c>
      <c r="F54" s="101">
        <v>16262150.23</v>
      </c>
      <c r="G54" s="102">
        <f t="shared" si="0"/>
        <v>0.89307359113582485</v>
      </c>
      <c r="H54" s="15"/>
    </row>
    <row r="55" spans="1:8" ht="15.75" x14ac:dyDescent="0.25">
      <c r="A55" s="69" t="s">
        <v>93</v>
      </c>
      <c r="B55" s="30"/>
      <c r="C55" s="14"/>
      <c r="D55" s="71">
        <v>3</v>
      </c>
      <c r="E55" s="101">
        <v>443427</v>
      </c>
      <c r="F55" s="101">
        <v>40499.519999999997</v>
      </c>
      <c r="G55" s="102">
        <f t="shared" si="0"/>
        <v>0.90866699592041078</v>
      </c>
      <c r="H55" s="15"/>
    </row>
    <row r="56" spans="1:8" x14ac:dyDescent="0.2">
      <c r="A56" s="31" t="s">
        <v>42</v>
      </c>
      <c r="B56" s="30"/>
      <c r="C56" s="14"/>
      <c r="D56" s="72"/>
      <c r="E56" s="104"/>
      <c r="F56" s="101"/>
      <c r="G56" s="103"/>
      <c r="H56" s="1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15"/>
    </row>
    <row r="58" spans="1:8" x14ac:dyDescent="0.2">
      <c r="A58" s="16" t="s">
        <v>29</v>
      </c>
      <c r="B58" s="28"/>
      <c r="C58" s="14"/>
      <c r="D58" s="72"/>
      <c r="E58" s="100"/>
      <c r="F58" s="101"/>
      <c r="G58" s="103"/>
      <c r="H58" s="1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15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1752</v>
      </c>
      <c r="E61" s="112">
        <f>SUM(E44:E60)</f>
        <v>237977600.48000002</v>
      </c>
      <c r="F61" s="112">
        <f>SUM(F44:F60)</f>
        <v>21681539.349999998</v>
      </c>
      <c r="G61" s="106">
        <f>1-(+F61/E61)</f>
        <v>0.9088925205302163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F61+F39</f>
        <v>25570729.349999998</v>
      </c>
      <c r="G63" s="116"/>
      <c r="H63" s="2"/>
    </row>
    <row r="64" spans="1:8" ht="18" x14ac:dyDescent="0.25">
      <c r="A64" s="34"/>
      <c r="B64" s="35"/>
      <c r="C64" s="35"/>
      <c r="D64" s="35"/>
      <c r="E64" s="35"/>
      <c r="F64" s="36"/>
      <c r="G64" s="35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6"/>
      <c r="F70" s="2"/>
      <c r="G70" s="2"/>
      <c r="H70" s="2"/>
    </row>
    <row r="71" spans="1:8" ht="18" x14ac:dyDescent="0.25">
      <c r="A71" s="81"/>
      <c r="B71" s="82"/>
      <c r="C71" s="82"/>
      <c r="D71" s="82"/>
      <c r="E71" s="43"/>
      <c r="F71" s="2"/>
      <c r="G71" s="2"/>
      <c r="H71" s="2"/>
    </row>
    <row r="72" spans="1:8" ht="18" x14ac:dyDescent="0.25">
      <c r="A72" s="42"/>
      <c r="B72" s="38"/>
      <c r="C72" s="38"/>
      <c r="D72" s="38"/>
      <c r="E72" s="44"/>
      <c r="F72" s="2"/>
      <c r="G72" s="2"/>
      <c r="H72" s="2"/>
    </row>
    <row r="73" spans="1:8" ht="18" x14ac:dyDescent="0.25">
      <c r="A73" s="42"/>
      <c r="B73" s="38"/>
      <c r="C73" s="38"/>
      <c r="D73" s="38"/>
      <c r="E73" s="45"/>
      <c r="F73" s="2"/>
      <c r="G73" s="2"/>
      <c r="H73" s="2"/>
    </row>
    <row r="74" spans="1:8" ht="18" x14ac:dyDescent="0.25">
      <c r="A74" s="42"/>
      <c r="B74" s="38"/>
      <c r="C74" s="38"/>
      <c r="D74" s="38"/>
      <c r="E74" s="36"/>
      <c r="F74" s="2"/>
      <c r="G74" s="2"/>
      <c r="H74" s="2"/>
    </row>
    <row r="75" spans="1:8" ht="18" x14ac:dyDescent="0.25">
      <c r="A75" s="42"/>
      <c r="B75" s="38"/>
      <c r="C75" s="38"/>
      <c r="D75" s="38"/>
      <c r="E75" s="36"/>
      <c r="F75" s="2"/>
      <c r="G75" s="2"/>
      <c r="H75" s="2"/>
    </row>
    <row r="76" spans="1:8" ht="18" x14ac:dyDescent="0.25">
      <c r="A76" s="42"/>
      <c r="B76" s="38"/>
      <c r="C76" s="38"/>
      <c r="D76" s="38"/>
      <c r="E76" s="43"/>
      <c r="F76" s="2"/>
      <c r="G76" s="2"/>
      <c r="H76" s="2"/>
    </row>
    <row r="77" spans="1:8" ht="18" x14ac:dyDescent="0.25">
      <c r="A77" s="42"/>
      <c r="B77" s="38"/>
      <c r="C77" s="38"/>
      <c r="D77" s="38"/>
      <c r="E77" s="44"/>
      <c r="F77" s="2"/>
      <c r="G77" s="2"/>
      <c r="H77" s="2"/>
    </row>
    <row r="78" spans="1:8" ht="18" x14ac:dyDescent="0.25">
      <c r="A78" s="42"/>
      <c r="B78" s="38"/>
      <c r="C78" s="38"/>
      <c r="D78" s="38"/>
      <c r="E78" s="44"/>
      <c r="F78" s="2"/>
      <c r="G78" s="2"/>
      <c r="H78" s="2"/>
    </row>
    <row r="79" spans="1:8" ht="18" x14ac:dyDescent="0.25">
      <c r="A79" s="42"/>
      <c r="B79" s="38"/>
      <c r="C79" s="38"/>
      <c r="D79" s="38"/>
      <c r="E79" s="44"/>
      <c r="F79" s="2"/>
      <c r="G79" s="2"/>
      <c r="H79" s="2"/>
    </row>
    <row r="80" spans="1:8" ht="18" x14ac:dyDescent="0.25">
      <c r="A80" s="42"/>
      <c r="B80" s="38"/>
      <c r="C80" s="38"/>
      <c r="D80" s="38"/>
      <c r="E80" s="46"/>
      <c r="F80" s="2"/>
      <c r="G80" s="2"/>
      <c r="H80" s="2"/>
    </row>
    <row r="81" spans="1:8" ht="18" x14ac:dyDescent="0.25">
      <c r="A81" s="42"/>
      <c r="B81" s="38"/>
      <c r="C81" s="38"/>
      <c r="D81" s="38"/>
      <c r="E81" s="38"/>
      <c r="F81" s="2"/>
      <c r="G81" s="2"/>
      <c r="H81" s="2"/>
    </row>
    <row r="82" spans="1:8" ht="15.75" x14ac:dyDescent="0.25">
      <c r="A82" s="47"/>
      <c r="B82" s="2"/>
      <c r="C82" s="2"/>
      <c r="D82" s="2"/>
      <c r="E82" s="2"/>
      <c r="F82" s="2"/>
      <c r="G82" s="2"/>
      <c r="H82" s="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opLeftCell="A2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73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0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0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>
        <v>12</v>
      </c>
      <c r="E13" s="100">
        <v>826026</v>
      </c>
      <c r="F13" s="101">
        <v>565065.5</v>
      </c>
      <c r="G13" s="102">
        <f>F13/E13</f>
        <v>0.68407713558653116</v>
      </c>
      <c r="H13" s="15"/>
    </row>
    <row r="14" spans="1:8" ht="15.75" x14ac:dyDescent="0.25">
      <c r="A14" s="136" t="s">
        <v>99</v>
      </c>
      <c r="B14" s="137"/>
      <c r="C14" s="14"/>
      <c r="D14" s="71">
        <v>2</v>
      </c>
      <c r="E14" s="100">
        <v>858715</v>
      </c>
      <c r="F14" s="101">
        <v>217687</v>
      </c>
      <c r="G14" s="102">
        <f>F14/E14</f>
        <v>0.25350319954816208</v>
      </c>
      <c r="H14" s="15"/>
    </row>
    <row r="15" spans="1:8" ht="15.75" x14ac:dyDescent="0.25">
      <c r="A15" s="136" t="s">
        <v>101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>
        <v>3</v>
      </c>
      <c r="E16" s="100">
        <v>1171795</v>
      </c>
      <c r="F16" s="101">
        <v>249890</v>
      </c>
      <c r="G16" s="102">
        <f>F16/E16</f>
        <v>0.21325402480809358</v>
      </c>
      <c r="H16" s="15"/>
    </row>
    <row r="17" spans="1:8" ht="15.75" x14ac:dyDescent="0.25">
      <c r="A17" s="136" t="s">
        <v>74</v>
      </c>
      <c r="B17" s="137"/>
      <c r="C17" s="14"/>
      <c r="D17" s="71">
        <v>2</v>
      </c>
      <c r="E17" s="100">
        <v>389125</v>
      </c>
      <c r="F17" s="101">
        <v>121375</v>
      </c>
      <c r="G17" s="102">
        <f>F17/E17</f>
        <v>0.311917764214584</v>
      </c>
      <c r="H17" s="15"/>
    </row>
    <row r="18" spans="1:8" ht="15.75" x14ac:dyDescent="0.25">
      <c r="A18" s="139" t="s">
        <v>105</v>
      </c>
      <c r="B18" s="137"/>
      <c r="C18" s="14"/>
      <c r="D18" s="71">
        <v>2</v>
      </c>
      <c r="E18" s="100">
        <v>322065</v>
      </c>
      <c r="F18" s="101">
        <v>44152.28</v>
      </c>
      <c r="G18" s="102">
        <f>F18/E18</f>
        <v>0.1370912082964619</v>
      </c>
      <c r="H18" s="15"/>
    </row>
    <row r="19" spans="1:8" ht="15.75" x14ac:dyDescent="0.25">
      <c r="A19" s="139" t="s">
        <v>14</v>
      </c>
      <c r="B19" s="137"/>
      <c r="C19" s="14"/>
      <c r="D19" s="71"/>
      <c r="E19" s="100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>
        <v>2</v>
      </c>
      <c r="E20" s="100">
        <v>1488495</v>
      </c>
      <c r="F20" s="101">
        <v>481836</v>
      </c>
      <c r="G20" s="102">
        <f>F20/E20</f>
        <v>0.32370683139681355</v>
      </c>
      <c r="H20" s="15"/>
    </row>
    <row r="21" spans="1:8" ht="15.75" x14ac:dyDescent="0.25">
      <c r="A21" s="136" t="s">
        <v>135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0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>
        <v>3</v>
      </c>
      <c r="E23" s="100">
        <v>1007764</v>
      </c>
      <c r="F23" s="101">
        <v>332982.82</v>
      </c>
      <c r="G23" s="102">
        <f t="shared" ref="G23:G29" si="0">F23/E23</f>
        <v>0.33041745884949253</v>
      </c>
      <c r="H23" s="15"/>
    </row>
    <row r="24" spans="1:8" ht="15.75" x14ac:dyDescent="0.25">
      <c r="A24" s="136" t="s">
        <v>18</v>
      </c>
      <c r="B24" s="137"/>
      <c r="C24" s="14"/>
      <c r="D24" s="71">
        <v>4</v>
      </c>
      <c r="E24" s="100">
        <v>1826306</v>
      </c>
      <c r="F24" s="101">
        <v>233221</v>
      </c>
      <c r="G24" s="102">
        <f t="shared" si="0"/>
        <v>0.12770094387249453</v>
      </c>
      <c r="H24" s="15"/>
    </row>
    <row r="25" spans="1:8" ht="15.75" x14ac:dyDescent="0.25">
      <c r="A25" s="138" t="s">
        <v>20</v>
      </c>
      <c r="B25" s="137"/>
      <c r="C25" s="14"/>
      <c r="D25" s="71">
        <v>4</v>
      </c>
      <c r="E25" s="100">
        <v>733846</v>
      </c>
      <c r="F25" s="101">
        <v>143365</v>
      </c>
      <c r="G25" s="102">
        <f t="shared" si="0"/>
        <v>0.19536115206732749</v>
      </c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0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0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0">
        <v>69389</v>
      </c>
      <c r="F29" s="101">
        <v>22057</v>
      </c>
      <c r="G29" s="102">
        <f t="shared" si="0"/>
        <v>0.31787459107351307</v>
      </c>
      <c r="H29" s="15"/>
    </row>
    <row r="30" spans="1:8" ht="15.75" x14ac:dyDescent="0.25">
      <c r="A30" s="139" t="s">
        <v>152</v>
      </c>
      <c r="B30" s="137"/>
      <c r="C30" s="14"/>
      <c r="D30" s="71"/>
      <c r="E30" s="100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>
        <v>2</v>
      </c>
      <c r="E31" s="100">
        <v>1876204</v>
      </c>
      <c r="F31" s="101">
        <v>256558.5</v>
      </c>
      <c r="G31" s="102">
        <f>F31/E31</f>
        <v>0.13674339250955653</v>
      </c>
      <c r="H31" s="15"/>
    </row>
    <row r="32" spans="1:8" ht="15.75" x14ac:dyDescent="0.25">
      <c r="A32" s="139" t="s">
        <v>102</v>
      </c>
      <c r="B32" s="137"/>
      <c r="C32" s="14"/>
      <c r="D32" s="71">
        <v>1</v>
      </c>
      <c r="E32" s="100">
        <v>116217</v>
      </c>
      <c r="F32" s="101">
        <v>37519</v>
      </c>
      <c r="G32" s="102">
        <f>F32/E32</f>
        <v>0.32283572971252056</v>
      </c>
      <c r="H32" s="15"/>
    </row>
    <row r="33" spans="1:8" ht="15.75" x14ac:dyDescent="0.25">
      <c r="A33" s="139" t="s">
        <v>27</v>
      </c>
      <c r="B33" s="137"/>
      <c r="C33" s="14"/>
      <c r="D33" s="71"/>
      <c r="E33" s="100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>
        <v>6</v>
      </c>
      <c r="E34" s="100">
        <v>3669683</v>
      </c>
      <c r="F34" s="101">
        <v>813244</v>
      </c>
      <c r="G34" s="102">
        <f>F34/E34</f>
        <v>0.22161151249304095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44</v>
      </c>
      <c r="E39" s="112">
        <f>SUM(E9:E38)</f>
        <v>14355630</v>
      </c>
      <c r="F39" s="112">
        <f>SUM(F9:F38)</f>
        <v>3518953.1</v>
      </c>
      <c r="G39" s="117">
        <f>F39/E39</f>
        <v>0.24512704074986608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15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165</v>
      </c>
      <c r="E44" s="101">
        <v>23869855.68</v>
      </c>
      <c r="F44" s="101">
        <v>1607054.74</v>
      </c>
      <c r="G44" s="102">
        <f>1-(+F44/E44)</f>
        <v>0.93267430010703778</v>
      </c>
      <c r="H44" s="15"/>
    </row>
    <row r="45" spans="1:8" ht="15.75" x14ac:dyDescent="0.25">
      <c r="A45" s="27" t="s">
        <v>34</v>
      </c>
      <c r="B45" s="28"/>
      <c r="C45" s="14"/>
      <c r="D45" s="71">
        <v>23</v>
      </c>
      <c r="E45" s="101">
        <v>10478373.880000001</v>
      </c>
      <c r="F45" s="101">
        <v>868396.51</v>
      </c>
      <c r="G45" s="102">
        <f t="shared" ref="G45:G55" si="1">1-(+F45/E45)</f>
        <v>0.91712487834992196</v>
      </c>
      <c r="H45" s="15"/>
    </row>
    <row r="46" spans="1:8" ht="15.75" x14ac:dyDescent="0.25">
      <c r="A46" s="27" t="s">
        <v>35</v>
      </c>
      <c r="B46" s="28"/>
      <c r="C46" s="14"/>
      <c r="D46" s="71">
        <v>121</v>
      </c>
      <c r="E46" s="101">
        <v>7873687.2000000002</v>
      </c>
      <c r="F46" s="101">
        <v>488420.63</v>
      </c>
      <c r="G46" s="102">
        <f t="shared" si="1"/>
        <v>0.9379679916672331</v>
      </c>
      <c r="H46" s="15"/>
    </row>
    <row r="47" spans="1:8" ht="15.75" x14ac:dyDescent="0.25">
      <c r="A47" s="27" t="s">
        <v>36</v>
      </c>
      <c r="B47" s="28"/>
      <c r="C47" s="14"/>
      <c r="D47" s="71">
        <v>1</v>
      </c>
      <c r="E47" s="101">
        <v>150109</v>
      </c>
      <c r="F47" s="101">
        <v>14998.5</v>
      </c>
      <c r="G47" s="102">
        <f t="shared" si="1"/>
        <v>0.9000826066391755</v>
      </c>
      <c r="H47" s="15"/>
    </row>
    <row r="48" spans="1:8" ht="15.75" x14ac:dyDescent="0.25">
      <c r="A48" s="27" t="s">
        <v>37</v>
      </c>
      <c r="B48" s="28"/>
      <c r="C48" s="14"/>
      <c r="D48" s="71">
        <v>78</v>
      </c>
      <c r="E48" s="101">
        <v>15122596.369999999</v>
      </c>
      <c r="F48" s="101">
        <v>1030644.95</v>
      </c>
      <c r="G48" s="102">
        <f t="shared" si="1"/>
        <v>0.93184735446324685</v>
      </c>
      <c r="H48" s="1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02"/>
      <c r="H49" s="2"/>
    </row>
    <row r="50" spans="1:8" ht="15.75" x14ac:dyDescent="0.25">
      <c r="A50" s="27" t="s">
        <v>39</v>
      </c>
      <c r="B50" s="28"/>
      <c r="C50" s="14"/>
      <c r="D50" s="71">
        <v>9</v>
      </c>
      <c r="E50" s="101">
        <v>1179390</v>
      </c>
      <c r="F50" s="101">
        <v>157379.45000000001</v>
      </c>
      <c r="G50" s="102">
        <f t="shared" si="1"/>
        <v>0.86655860232832227</v>
      </c>
      <c r="H50" s="2"/>
    </row>
    <row r="51" spans="1:8" ht="15.75" x14ac:dyDescent="0.25">
      <c r="A51" s="27" t="s">
        <v>40</v>
      </c>
      <c r="B51" s="28"/>
      <c r="C51" s="14"/>
      <c r="D51" s="71">
        <v>3</v>
      </c>
      <c r="E51" s="101">
        <v>336985</v>
      </c>
      <c r="F51" s="101">
        <v>59860.05</v>
      </c>
      <c r="G51" s="102">
        <f t="shared" si="1"/>
        <v>0.82236583230707594</v>
      </c>
      <c r="H51" s="2"/>
    </row>
    <row r="52" spans="1:8" ht="15.75" x14ac:dyDescent="0.25">
      <c r="A52" s="53" t="s">
        <v>41</v>
      </c>
      <c r="B52" s="28"/>
      <c r="C52" s="14"/>
      <c r="D52" s="71">
        <v>2</v>
      </c>
      <c r="E52" s="101">
        <v>343350</v>
      </c>
      <c r="F52" s="101">
        <v>35380.800000000003</v>
      </c>
      <c r="G52" s="102">
        <f t="shared" si="1"/>
        <v>0.89695412844036693</v>
      </c>
      <c r="H52" s="2"/>
    </row>
    <row r="53" spans="1:8" ht="15.75" x14ac:dyDescent="0.25">
      <c r="A53" s="54" t="s">
        <v>59</v>
      </c>
      <c r="B53" s="28"/>
      <c r="C53" s="14"/>
      <c r="D53" s="71"/>
      <c r="E53" s="101"/>
      <c r="F53" s="101"/>
      <c r="G53" s="102"/>
      <c r="H53" s="2"/>
    </row>
    <row r="54" spans="1:8" ht="15.75" x14ac:dyDescent="0.25">
      <c r="A54" s="27" t="s">
        <v>92</v>
      </c>
      <c r="B54" s="28"/>
      <c r="C54" s="14"/>
      <c r="D54" s="71">
        <v>1257</v>
      </c>
      <c r="E54" s="101">
        <v>150966594.88</v>
      </c>
      <c r="F54" s="101">
        <v>17023352.98</v>
      </c>
      <c r="G54" s="102">
        <f t="shared" si="1"/>
        <v>0.88723761707991433</v>
      </c>
      <c r="H54" s="2"/>
    </row>
    <row r="55" spans="1:8" ht="15.75" x14ac:dyDescent="0.25">
      <c r="A55" s="69" t="s">
        <v>93</v>
      </c>
      <c r="B55" s="30"/>
      <c r="C55" s="14"/>
      <c r="D55" s="71">
        <v>2</v>
      </c>
      <c r="E55" s="101">
        <v>309682.45</v>
      </c>
      <c r="F55" s="101">
        <v>36364.379999999997</v>
      </c>
      <c r="G55" s="102">
        <f t="shared" si="1"/>
        <v>0.88257526379037621</v>
      </c>
      <c r="H55" s="2"/>
    </row>
    <row r="56" spans="1:8" x14ac:dyDescent="0.2">
      <c r="A56" s="16" t="s">
        <v>42</v>
      </c>
      <c r="B56" s="30"/>
      <c r="C56" s="14"/>
      <c r="D56" s="72"/>
      <c r="E56" s="104"/>
      <c r="F56" s="101"/>
      <c r="G56" s="103"/>
      <c r="H56" s="2"/>
    </row>
    <row r="57" spans="1:8" x14ac:dyDescent="0.2">
      <c r="A57" s="16" t="s">
        <v>43</v>
      </c>
      <c r="B57" s="28"/>
      <c r="C57" s="14"/>
      <c r="D57" s="72"/>
      <c r="E57" s="104"/>
      <c r="F57" s="101"/>
      <c r="G57" s="103"/>
      <c r="H57" s="2"/>
    </row>
    <row r="58" spans="1:8" x14ac:dyDescent="0.2">
      <c r="A58" s="16" t="s">
        <v>44</v>
      </c>
      <c r="B58" s="28"/>
      <c r="C58" s="14"/>
      <c r="D58" s="72"/>
      <c r="E58" s="100"/>
      <c r="F58" s="101"/>
      <c r="G58" s="103"/>
      <c r="H58" s="2"/>
    </row>
    <row r="59" spans="1:8" x14ac:dyDescent="0.2">
      <c r="A59" s="16" t="s">
        <v>30</v>
      </c>
      <c r="B59" s="28"/>
      <c r="C59" s="14"/>
      <c r="D59" s="72"/>
      <c r="E59" s="100"/>
      <c r="F59" s="101"/>
      <c r="G59" s="103"/>
      <c r="H59" s="2"/>
    </row>
    <row r="60" spans="1:8" ht="15.75" x14ac:dyDescent="0.25">
      <c r="A60" s="32"/>
      <c r="B60" s="18"/>
      <c r="C60" s="14"/>
      <c r="D60" s="72"/>
      <c r="E60" s="111"/>
      <c r="F60" s="111"/>
      <c r="G60" s="103"/>
      <c r="H60" s="2"/>
    </row>
    <row r="61" spans="1:8" ht="15.75" x14ac:dyDescent="0.25">
      <c r="A61" s="20" t="s">
        <v>45</v>
      </c>
      <c r="B61" s="20"/>
      <c r="C61" s="21"/>
      <c r="D61" s="73">
        <f>SUM(D44:D57)</f>
        <v>1661</v>
      </c>
      <c r="E61" s="112">
        <f>SUM(E44:E60)</f>
        <v>210630624.45999998</v>
      </c>
      <c r="F61" s="112">
        <f>SUM(F44:F60)</f>
        <v>21321852.989999998</v>
      </c>
      <c r="G61" s="106">
        <f>1-(+F61/E61)</f>
        <v>0.89877135366871053</v>
      </c>
      <c r="H61" s="2"/>
    </row>
    <row r="62" spans="1:8" x14ac:dyDescent="0.2">
      <c r="A62" s="33"/>
      <c r="B62" s="33"/>
      <c r="C62" s="33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5"/>
      <c r="D63" s="116"/>
      <c r="E63" s="116"/>
      <c r="F63" s="36">
        <f>F61+F27+F39</f>
        <v>24840806.09</v>
      </c>
      <c r="G63" s="116"/>
      <c r="H63" s="2"/>
    </row>
    <row r="64" spans="1:8" ht="18" x14ac:dyDescent="0.25">
      <c r="A64" s="42"/>
      <c r="B64" s="38"/>
      <c r="C64" s="38"/>
      <c r="D64" s="38"/>
      <c r="E64" s="43"/>
      <c r="F64" s="2"/>
      <c r="G64" s="2"/>
      <c r="H64" s="2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"/>
    </row>
    <row r="68" spans="1:8" ht="15.75" x14ac:dyDescent="0.25">
      <c r="A68" s="4"/>
      <c r="B68" s="39"/>
      <c r="C68" s="39"/>
      <c r="D68" s="39"/>
      <c r="E68" s="39"/>
      <c r="F68" s="40"/>
      <c r="G68" s="39"/>
      <c r="H68" s="2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2"/>
    </row>
    <row r="70" spans="1:8" ht="18" x14ac:dyDescent="0.25">
      <c r="A70" s="42"/>
      <c r="B70" s="38"/>
      <c r="C70" s="38"/>
      <c r="D70" s="38"/>
      <c r="E70" s="38"/>
      <c r="F70" s="2"/>
      <c r="G70" s="2"/>
      <c r="H70" s="2"/>
    </row>
    <row r="71" spans="1:8" ht="15.75" x14ac:dyDescent="0.25">
      <c r="A71" s="47"/>
      <c r="B71" s="2"/>
      <c r="C71" s="2"/>
      <c r="D71" s="2"/>
      <c r="E71" s="2"/>
      <c r="F71" s="2"/>
      <c r="G71" s="2"/>
      <c r="H71" s="2"/>
    </row>
  </sheetData>
  <phoneticPr fontId="17" type="noConversion"/>
  <printOptions horizontalCentered="1"/>
  <pageMargins left="0.75" right="0.75" top="0.25" bottom="0.25" header="0.5" footer="0.5"/>
  <pageSetup scale="4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8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4"/>
      <c r="D5" s="6" t="s">
        <v>140</v>
      </c>
      <c r="E5" s="7"/>
      <c r="F5" s="8"/>
      <c r="G5" s="5"/>
      <c r="H5" s="2"/>
    </row>
    <row r="6" spans="1:8" ht="18" x14ac:dyDescent="0.25">
      <c r="A6" s="23" t="s">
        <v>3</v>
      </c>
      <c r="B6" s="83"/>
      <c r="C6" s="4"/>
      <c r="D6" s="4"/>
      <c r="E6" s="4"/>
      <c r="F6" s="5"/>
      <c r="G6" s="5"/>
      <c r="H6" s="2"/>
    </row>
    <row r="7" spans="1:8" ht="15.75" x14ac:dyDescent="0.25">
      <c r="A7" s="63"/>
      <c r="B7" s="63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63"/>
      <c r="B8" s="63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>
        <v>3</v>
      </c>
      <c r="E10" s="101">
        <f>1119471+18640</f>
        <v>1138111</v>
      </c>
      <c r="F10" s="101">
        <f>241174.5+18690</f>
        <v>259864.5</v>
      </c>
      <c r="G10" s="102">
        <f>F10/E10</f>
        <v>0.22832966204526622</v>
      </c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/>
      <c r="E12" s="101"/>
      <c r="F12" s="101"/>
      <c r="G12" s="102"/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>
        <v>6</v>
      </c>
      <c r="E15" s="101">
        <v>2326001</v>
      </c>
      <c r="F15" s="101">
        <v>259586.5</v>
      </c>
      <c r="G15" s="102">
        <f>F15/E15</f>
        <v>0.11160205864055948</v>
      </c>
      <c r="H15" s="15"/>
    </row>
    <row r="16" spans="1:8" ht="15.75" x14ac:dyDescent="0.25">
      <c r="A16" s="136" t="s">
        <v>96</v>
      </c>
      <c r="B16" s="137"/>
      <c r="C16" s="14"/>
      <c r="D16" s="71">
        <v>6</v>
      </c>
      <c r="E16" s="101">
        <v>802147</v>
      </c>
      <c r="F16" s="101">
        <v>234821</v>
      </c>
      <c r="G16" s="102">
        <f>F16/E16</f>
        <v>0.29274060739490393</v>
      </c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>
        <v>1</v>
      </c>
      <c r="E19" s="101">
        <v>132373</v>
      </c>
      <c r="F19" s="101">
        <v>37368</v>
      </c>
      <c r="G19" s="102">
        <f>F19/E19</f>
        <v>0.28229321689468395</v>
      </c>
      <c r="H19" s="15"/>
    </row>
    <row r="20" spans="1:8" ht="15.75" x14ac:dyDescent="0.25">
      <c r="A20" s="136" t="s">
        <v>15</v>
      </c>
      <c r="B20" s="137"/>
      <c r="C20" s="14"/>
      <c r="D20" s="71">
        <v>1</v>
      </c>
      <c r="E20" s="101">
        <v>1346085</v>
      </c>
      <c r="F20" s="101">
        <v>308316</v>
      </c>
      <c r="G20" s="102">
        <f>F20/E20</f>
        <v>0.22904645694736958</v>
      </c>
      <c r="H20" s="15"/>
    </row>
    <row r="21" spans="1:8" ht="15.75" x14ac:dyDescent="0.25">
      <c r="A21" s="136" t="s">
        <v>58</v>
      </c>
      <c r="B21" s="137"/>
      <c r="C21" s="14"/>
      <c r="D21" s="71"/>
      <c r="E21" s="101"/>
      <c r="F21" s="101"/>
      <c r="G21" s="102"/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>
        <v>1</v>
      </c>
      <c r="E24" s="101">
        <v>11230</v>
      </c>
      <c r="F24" s="101">
        <v>-1887.5</v>
      </c>
      <c r="G24" s="102">
        <f>F24/E24</f>
        <v>-0.16807658058771149</v>
      </c>
      <c r="H24" s="15"/>
    </row>
    <row r="25" spans="1:8" ht="15.75" x14ac:dyDescent="0.25">
      <c r="A25" s="138" t="s">
        <v>20</v>
      </c>
      <c r="B25" s="137"/>
      <c r="C25" s="14"/>
      <c r="D25" s="71">
        <v>3</v>
      </c>
      <c r="E25" s="101">
        <v>1114732</v>
      </c>
      <c r="F25" s="101">
        <v>143853</v>
      </c>
      <c r="G25" s="102">
        <f>F25/E25</f>
        <v>0.12904716111137027</v>
      </c>
      <c r="H25" s="15"/>
    </row>
    <row r="26" spans="1:8" ht="15.75" x14ac:dyDescent="0.25">
      <c r="A26" s="138" t="s">
        <v>21</v>
      </c>
      <c r="B26" s="137"/>
      <c r="C26" s="14"/>
      <c r="D26" s="71">
        <v>8</v>
      </c>
      <c r="E26" s="101">
        <v>120869</v>
      </c>
      <c r="F26" s="101">
        <v>120869</v>
      </c>
      <c r="G26" s="102">
        <f>F26/E26</f>
        <v>1</v>
      </c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>
        <v>18345</v>
      </c>
      <c r="F28" s="101">
        <v>2145</v>
      </c>
      <c r="G28" s="102">
        <f>F28/E28</f>
        <v>0.1169255928045789</v>
      </c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114935</v>
      </c>
      <c r="F29" s="101">
        <v>-10510</v>
      </c>
      <c r="G29" s="102">
        <f t="shared" ref="G29:G34" si="0">F29/E29</f>
        <v>-9.1442989515813283E-2</v>
      </c>
      <c r="H29" s="15"/>
    </row>
    <row r="30" spans="1:8" ht="15.75" x14ac:dyDescent="0.25">
      <c r="A30" s="139" t="s">
        <v>66</v>
      </c>
      <c r="B30" s="137"/>
      <c r="C30" s="14"/>
      <c r="D30" s="71"/>
      <c r="E30" s="101"/>
      <c r="F30" s="101"/>
      <c r="G30" s="102"/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>
        <v>1</v>
      </c>
      <c r="E33" s="101">
        <v>523662</v>
      </c>
      <c r="F33" s="101">
        <v>126015.03999999999</v>
      </c>
      <c r="G33" s="102">
        <f t="shared" si="0"/>
        <v>0.24064194079387086</v>
      </c>
      <c r="H33" s="15"/>
    </row>
    <row r="34" spans="1:8" ht="15.75" x14ac:dyDescent="0.25">
      <c r="A34" s="139" t="s">
        <v>72</v>
      </c>
      <c r="B34" s="137"/>
      <c r="C34" s="14"/>
      <c r="D34" s="71">
        <v>7</v>
      </c>
      <c r="E34" s="101">
        <v>1750073</v>
      </c>
      <c r="F34" s="101">
        <v>238606</v>
      </c>
      <c r="G34" s="102">
        <f t="shared" si="0"/>
        <v>0.13634059836361112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38</v>
      </c>
      <c r="E39" s="112">
        <f>SUM(E9:E38)</f>
        <v>9398563</v>
      </c>
      <c r="F39" s="112">
        <f>SUM(F9:F38)</f>
        <v>1719046.54</v>
      </c>
      <c r="G39" s="117">
        <f>F39/E39</f>
        <v>0.18290525264340943</v>
      </c>
      <c r="H39" s="15"/>
    </row>
    <row r="40" spans="1:8" ht="15.75" x14ac:dyDescent="0.25">
      <c r="A40" s="85"/>
      <c r="B40" s="86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14"/>
      <c r="D41" s="11"/>
      <c r="E41" s="109"/>
      <c r="F41" s="75"/>
      <c r="G41" s="75"/>
      <c r="H41" s="15"/>
    </row>
    <row r="42" spans="1:8" ht="15.75" x14ac:dyDescent="0.25">
      <c r="A42" s="26"/>
      <c r="B42" s="26"/>
      <c r="C42" s="14"/>
      <c r="D42" s="110"/>
      <c r="E42" s="11" t="s">
        <v>122</v>
      </c>
      <c r="F42" s="11" t="s">
        <v>122</v>
      </c>
      <c r="G42" s="11" t="s">
        <v>5</v>
      </c>
      <c r="H42" s="15"/>
    </row>
    <row r="43" spans="1:8" ht="15.75" x14ac:dyDescent="0.25">
      <c r="A43" s="26"/>
      <c r="B43" s="26"/>
      <c r="C43" s="14"/>
      <c r="D43" s="110" t="s">
        <v>6</v>
      </c>
      <c r="E43" s="76" t="s">
        <v>123</v>
      </c>
      <c r="F43" s="75" t="s">
        <v>8</v>
      </c>
      <c r="G43" s="75" t="s">
        <v>124</v>
      </c>
      <c r="H43" s="15"/>
    </row>
    <row r="44" spans="1:8" ht="15.75" x14ac:dyDescent="0.25">
      <c r="A44" s="27" t="s">
        <v>33</v>
      </c>
      <c r="B44" s="28"/>
      <c r="C44" s="14"/>
      <c r="D44" s="71">
        <v>73</v>
      </c>
      <c r="E44" s="101">
        <v>17292832.850000001</v>
      </c>
      <c r="F44" s="101">
        <v>1710715.82</v>
      </c>
      <c r="G44" s="102">
        <f>1-(+F44/E44)</f>
        <v>0.90107370869544956</v>
      </c>
      <c r="H44" s="15"/>
    </row>
    <row r="45" spans="1:8" ht="15.75" x14ac:dyDescent="0.25">
      <c r="A45" s="27" t="s">
        <v>34</v>
      </c>
      <c r="B45" s="28"/>
      <c r="C45" s="14"/>
      <c r="D45" s="71">
        <v>6</v>
      </c>
      <c r="E45" s="101">
        <v>584241.76</v>
      </c>
      <c r="F45" s="101">
        <v>86518.98</v>
      </c>
      <c r="G45" s="102">
        <f>1-(+F45/E45)</f>
        <v>0.85191236586717123</v>
      </c>
      <c r="H45" s="15"/>
    </row>
    <row r="46" spans="1:8" ht="15.75" x14ac:dyDescent="0.25">
      <c r="A46" s="27" t="s">
        <v>35</v>
      </c>
      <c r="B46" s="28"/>
      <c r="C46" s="14"/>
      <c r="D46" s="71">
        <v>47</v>
      </c>
      <c r="E46" s="101">
        <v>4699140</v>
      </c>
      <c r="F46" s="101">
        <v>320659.21999999997</v>
      </c>
      <c r="G46" s="102">
        <f>1-(+F46/E46)</f>
        <v>0.93176214796750045</v>
      </c>
      <c r="H46" s="15"/>
    </row>
    <row r="47" spans="1:8" ht="15.75" x14ac:dyDescent="0.25">
      <c r="A47" s="27" t="s">
        <v>36</v>
      </c>
      <c r="B47" s="28"/>
      <c r="C47" s="14"/>
      <c r="D47" s="71">
        <v>4</v>
      </c>
      <c r="E47" s="101">
        <v>585410</v>
      </c>
      <c r="F47" s="101">
        <v>-9367.0499999999993</v>
      </c>
      <c r="G47" s="102">
        <f>1-(+F47/E47)</f>
        <v>1.016000837020208</v>
      </c>
      <c r="H47" s="15"/>
    </row>
    <row r="48" spans="1:8" ht="15.75" x14ac:dyDescent="0.25">
      <c r="A48" s="27" t="s">
        <v>37</v>
      </c>
      <c r="B48" s="28"/>
      <c r="C48" s="14"/>
      <c r="D48" s="71">
        <v>37</v>
      </c>
      <c r="E48" s="101">
        <v>17160400.030000001</v>
      </c>
      <c r="F48" s="101">
        <v>995375.92</v>
      </c>
      <c r="G48" s="102">
        <f t="shared" ref="G48:G55" si="1">1-(+F48/E48)</f>
        <v>0.94199576243794592</v>
      </c>
      <c r="H48" s="15"/>
    </row>
    <row r="49" spans="1:8" ht="15.75" x14ac:dyDescent="0.25">
      <c r="A49" s="27" t="s">
        <v>38</v>
      </c>
      <c r="B49" s="28"/>
      <c r="C49" s="14"/>
      <c r="D49" s="71">
        <v>2</v>
      </c>
      <c r="E49" s="101">
        <v>487580</v>
      </c>
      <c r="F49" s="101">
        <v>52738</v>
      </c>
      <c r="G49" s="102">
        <f t="shared" si="1"/>
        <v>0.8918372369662414</v>
      </c>
      <c r="H49" s="2"/>
    </row>
    <row r="50" spans="1:8" ht="15.75" x14ac:dyDescent="0.25">
      <c r="A50" s="27" t="s">
        <v>39</v>
      </c>
      <c r="B50" s="28"/>
      <c r="C50" s="21"/>
      <c r="D50" s="71">
        <v>1</v>
      </c>
      <c r="E50" s="101">
        <v>146400</v>
      </c>
      <c r="F50" s="101">
        <v>12930.47</v>
      </c>
      <c r="G50" s="102">
        <f t="shared" si="1"/>
        <v>0.91167711748633884</v>
      </c>
      <c r="H50" s="2"/>
    </row>
    <row r="51" spans="1:8" ht="15.75" x14ac:dyDescent="0.25">
      <c r="A51" s="27" t="s">
        <v>40</v>
      </c>
      <c r="B51" s="28"/>
      <c r="C51" s="33"/>
      <c r="D51" s="71"/>
      <c r="E51" s="101"/>
      <c r="F51" s="101"/>
      <c r="G51" s="102"/>
      <c r="H51" s="2"/>
    </row>
    <row r="52" spans="1:8" ht="18" x14ac:dyDescent="0.25">
      <c r="A52" s="53" t="s">
        <v>41</v>
      </c>
      <c r="B52" s="28"/>
      <c r="C52" s="35"/>
      <c r="D52" s="71">
        <v>2</v>
      </c>
      <c r="E52" s="101">
        <v>78750</v>
      </c>
      <c r="F52" s="101">
        <v>18950</v>
      </c>
      <c r="G52" s="102">
        <f t="shared" si="1"/>
        <v>0.75936507936507935</v>
      </c>
      <c r="H52" s="2"/>
    </row>
    <row r="53" spans="1:8" ht="18" x14ac:dyDescent="0.25">
      <c r="A53" s="54" t="s">
        <v>59</v>
      </c>
      <c r="B53" s="28"/>
      <c r="C53" s="35"/>
      <c r="D53" s="71">
        <v>1</v>
      </c>
      <c r="E53" s="101">
        <v>103800</v>
      </c>
      <c r="F53" s="101">
        <v>32400</v>
      </c>
      <c r="G53" s="102">
        <f t="shared" si="1"/>
        <v>0.68786127167630062</v>
      </c>
      <c r="H53" s="2"/>
    </row>
    <row r="54" spans="1:8" ht="15.75" x14ac:dyDescent="0.25">
      <c r="A54" s="27" t="s">
        <v>92</v>
      </c>
      <c r="B54" s="28"/>
      <c r="C54" s="39"/>
      <c r="D54" s="71">
        <v>696</v>
      </c>
      <c r="E54" s="101">
        <v>88719045.769999996</v>
      </c>
      <c r="F54" s="101">
        <v>9925169.5899999999</v>
      </c>
      <c r="G54" s="102">
        <f t="shared" si="1"/>
        <v>0.88812808451828329</v>
      </c>
      <c r="H54" s="2"/>
    </row>
    <row r="55" spans="1:8" ht="15.75" x14ac:dyDescent="0.25">
      <c r="A55" s="69" t="s">
        <v>93</v>
      </c>
      <c r="B55" s="30"/>
      <c r="C55" s="39"/>
      <c r="D55" s="71">
        <v>12</v>
      </c>
      <c r="E55" s="101">
        <v>462347.93</v>
      </c>
      <c r="F55" s="101">
        <v>40418.550000000003</v>
      </c>
      <c r="G55" s="102">
        <f t="shared" si="1"/>
        <v>0.91257979677772105</v>
      </c>
      <c r="H55" s="2"/>
    </row>
    <row r="56" spans="1:8" x14ac:dyDescent="0.2">
      <c r="A56" s="16" t="s">
        <v>42</v>
      </c>
      <c r="B56" s="30"/>
      <c r="C56" s="39"/>
      <c r="D56" s="72"/>
      <c r="E56" s="104"/>
      <c r="F56" s="101"/>
      <c r="G56" s="103"/>
      <c r="H56" s="2"/>
    </row>
    <row r="57" spans="1:8" ht="18" x14ac:dyDescent="0.25">
      <c r="A57" s="16" t="s">
        <v>43</v>
      </c>
      <c r="B57" s="28"/>
      <c r="C57" s="38"/>
      <c r="D57" s="72"/>
      <c r="E57" s="104"/>
      <c r="F57" s="101"/>
      <c r="G57" s="103"/>
      <c r="H57" s="2"/>
    </row>
    <row r="58" spans="1:8" ht="18" x14ac:dyDescent="0.25">
      <c r="A58" s="16" t="s">
        <v>44</v>
      </c>
      <c r="B58" s="28"/>
      <c r="C58" s="38"/>
      <c r="D58" s="72"/>
      <c r="E58" s="100"/>
      <c r="F58" s="101"/>
      <c r="G58" s="103"/>
      <c r="H58" s="2"/>
    </row>
    <row r="59" spans="1:8" ht="18" x14ac:dyDescent="0.25">
      <c r="A59" s="16" t="s">
        <v>30</v>
      </c>
      <c r="B59" s="28"/>
      <c r="C59" s="82"/>
      <c r="D59" s="72"/>
      <c r="E59" s="100"/>
      <c r="F59" s="101"/>
      <c r="G59" s="103"/>
      <c r="H59" s="2"/>
    </row>
    <row r="60" spans="1:8" ht="18" x14ac:dyDescent="0.25">
      <c r="A60" s="32"/>
      <c r="B60" s="18"/>
      <c r="C60" s="38"/>
      <c r="D60" s="72"/>
      <c r="E60" s="111"/>
      <c r="F60" s="111"/>
      <c r="G60" s="103"/>
      <c r="H60" s="2"/>
    </row>
    <row r="61" spans="1:8" ht="18" x14ac:dyDescent="0.25">
      <c r="A61" s="20" t="s">
        <v>45</v>
      </c>
      <c r="B61" s="20"/>
      <c r="C61" s="38"/>
      <c r="D61" s="73">
        <f>SUM(D43:D57)</f>
        <v>881</v>
      </c>
      <c r="E61" s="112">
        <f>SUM(E43:E60)</f>
        <v>130319948.34</v>
      </c>
      <c r="F61" s="112">
        <f>SUM(F43:F60)</f>
        <v>13186509.5</v>
      </c>
      <c r="G61" s="106">
        <f>1-(+F61/E61)</f>
        <v>0.89881434371354352</v>
      </c>
      <c r="H61" s="2"/>
    </row>
    <row r="62" spans="1:8" ht="18" x14ac:dyDescent="0.25">
      <c r="A62" s="33"/>
      <c r="B62" s="33"/>
      <c r="C62" s="38"/>
      <c r="D62" s="113"/>
      <c r="E62" s="114"/>
      <c r="F62" s="115"/>
      <c r="G62" s="115"/>
      <c r="H62" s="2"/>
    </row>
    <row r="63" spans="1:8" ht="18" x14ac:dyDescent="0.25">
      <c r="A63" s="34" t="s">
        <v>46</v>
      </c>
      <c r="B63" s="35"/>
      <c r="C63" s="38"/>
      <c r="D63" s="116"/>
      <c r="E63" s="116"/>
      <c r="F63" s="36">
        <f>+F61+F39</f>
        <v>14905556.039999999</v>
      </c>
      <c r="G63" s="116"/>
      <c r="H63" s="2"/>
    </row>
    <row r="64" spans="1:8" ht="18" x14ac:dyDescent="0.25">
      <c r="A64" s="42"/>
      <c r="B64" s="38"/>
      <c r="C64" s="38"/>
      <c r="D64" s="116"/>
      <c r="E64" s="132"/>
      <c r="F64" s="133"/>
      <c r="G64" s="133"/>
      <c r="H64" s="2"/>
    </row>
    <row r="65" spans="1:8" ht="15.75" x14ac:dyDescent="0.25">
      <c r="A65" s="4" t="s">
        <v>47</v>
      </c>
      <c r="B65" s="39"/>
      <c r="C65" s="39"/>
      <c r="D65" s="134"/>
      <c r="E65" s="134"/>
      <c r="F65" s="40"/>
      <c r="G65" s="134"/>
      <c r="H65" s="2"/>
    </row>
    <row r="66" spans="1:8" ht="15.75" x14ac:dyDescent="0.25">
      <c r="A66" s="4" t="s">
        <v>48</v>
      </c>
      <c r="B66" s="39"/>
      <c r="C66" s="39"/>
      <c r="D66" s="134"/>
      <c r="E66" s="134"/>
      <c r="F66" s="40"/>
      <c r="G66" s="134"/>
      <c r="H66" s="2"/>
    </row>
    <row r="67" spans="1:8" ht="15.75" x14ac:dyDescent="0.25">
      <c r="A67" s="4" t="s">
        <v>49</v>
      </c>
      <c r="B67" s="39"/>
      <c r="C67" s="39"/>
      <c r="D67" s="134"/>
      <c r="E67" s="134"/>
      <c r="F67" s="40"/>
      <c r="G67" s="134"/>
      <c r="H67" s="2"/>
    </row>
    <row r="68" spans="1:8" ht="15.75" x14ac:dyDescent="0.25">
      <c r="A68" s="4"/>
      <c r="B68" s="39"/>
      <c r="C68" s="39"/>
      <c r="D68" s="134"/>
      <c r="E68" s="134"/>
      <c r="F68" s="40"/>
      <c r="G68" s="134"/>
      <c r="H68" s="2"/>
    </row>
    <row r="69" spans="1:8" ht="18" x14ac:dyDescent="0.25">
      <c r="A69" s="41" t="s">
        <v>50</v>
      </c>
      <c r="B69" s="38"/>
      <c r="C69" s="38"/>
      <c r="D69" s="116"/>
      <c r="E69" s="116"/>
      <c r="F69" s="36"/>
      <c r="G69" s="116"/>
      <c r="H69" s="2"/>
    </row>
    <row r="70" spans="1:8" ht="18" x14ac:dyDescent="0.25">
      <c r="A70" s="42"/>
      <c r="B70" s="38"/>
      <c r="C70" s="38"/>
      <c r="D70" s="116"/>
      <c r="E70" s="116"/>
      <c r="F70" s="133"/>
      <c r="G70" s="133"/>
      <c r="H70" s="2"/>
    </row>
    <row r="71" spans="1:8" ht="15.75" x14ac:dyDescent="0.25">
      <c r="A71" s="47"/>
      <c r="B71" s="2"/>
      <c r="C71" s="2"/>
      <c r="D71" s="133"/>
      <c r="E71" s="133"/>
      <c r="F71" s="133"/>
      <c r="G71" s="133"/>
      <c r="H71" s="2"/>
    </row>
    <row r="72" spans="1:8" x14ac:dyDescent="0.2">
      <c r="D72" s="135"/>
      <c r="E72" s="135"/>
      <c r="F72" s="135"/>
      <c r="G72" s="135"/>
    </row>
    <row r="73" spans="1:8" ht="15.75" x14ac:dyDescent="0.25">
      <c r="D73" s="73"/>
      <c r="E73" s="112"/>
      <c r="F73" s="112"/>
      <c r="G73" s="106"/>
    </row>
    <row r="74" spans="1:8" x14ac:dyDescent="0.2">
      <c r="D74" s="113"/>
      <c r="E74" s="114"/>
      <c r="F74" s="115"/>
      <c r="G74" s="115"/>
    </row>
    <row r="75" spans="1:8" ht="18" x14ac:dyDescent="0.25">
      <c r="D75" s="116"/>
      <c r="E75" s="116"/>
      <c r="F75" s="36"/>
      <c r="G75" s="116"/>
    </row>
  </sheetData>
  <phoneticPr fontId="17" type="noConversion"/>
  <printOptions horizontalCentered="1"/>
  <pageMargins left="0.75" right="0.75" top="0.31" bottom="0.25" header="0.5" footer="0.5"/>
  <pageSetup scale="5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9"/>
  <sheetViews>
    <sheetView showOutlineSymbols="0" zoomScale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"/>
      <c r="B5" s="4"/>
      <c r="C5" s="4"/>
      <c r="D5" s="6" t="s">
        <v>75</v>
      </c>
      <c r="E5" s="7"/>
      <c r="F5" s="8"/>
      <c r="G5" s="5"/>
      <c r="H5" s="2"/>
    </row>
    <row r="6" spans="1:8" x14ac:dyDescent="0.2">
      <c r="A6" s="9" t="s">
        <v>3</v>
      </c>
      <c r="B6" s="4"/>
      <c r="C6" s="4"/>
      <c r="D6" s="4"/>
      <c r="E6" s="4"/>
      <c r="F6" s="5"/>
      <c r="G6" s="5"/>
      <c r="H6" s="2"/>
    </row>
    <row r="7" spans="1:8" ht="15.75" x14ac:dyDescent="0.25">
      <c r="A7" s="10"/>
      <c r="B7" s="10"/>
      <c r="C7" s="10"/>
      <c r="D7" s="10"/>
      <c r="E7" s="11" t="s">
        <v>4</v>
      </c>
      <c r="F7" s="11" t="s">
        <v>4</v>
      </c>
      <c r="G7" s="12" t="s">
        <v>5</v>
      </c>
      <c r="H7" s="2"/>
    </row>
    <row r="8" spans="1:8" ht="15.75" x14ac:dyDescent="0.25">
      <c r="A8" s="10"/>
      <c r="B8" s="10"/>
      <c r="C8" s="10"/>
      <c r="D8" s="11" t="s">
        <v>6</v>
      </c>
      <c r="E8" s="11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>
        <v>7</v>
      </c>
      <c r="E9" s="100">
        <v>1005323</v>
      </c>
      <c r="F9" s="101">
        <v>218089</v>
      </c>
      <c r="G9" s="102">
        <f>+F9/E9</f>
        <v>0.21693425893966417</v>
      </c>
      <c r="H9" s="15"/>
    </row>
    <row r="10" spans="1:8" ht="15.75" x14ac:dyDescent="0.25">
      <c r="A10" s="136" t="s">
        <v>131</v>
      </c>
      <c r="B10" s="137"/>
      <c r="C10" s="14"/>
      <c r="D10" s="71"/>
      <c r="E10" s="100"/>
      <c r="F10" s="101"/>
      <c r="G10" s="102"/>
      <c r="H10" s="15"/>
    </row>
    <row r="11" spans="1:8" ht="15.75" x14ac:dyDescent="0.25">
      <c r="A11" s="136" t="s">
        <v>11</v>
      </c>
      <c r="B11" s="137"/>
      <c r="C11" s="14"/>
      <c r="D11" s="71">
        <v>2</v>
      </c>
      <c r="E11" s="100">
        <v>399736</v>
      </c>
      <c r="F11" s="101">
        <v>46259</v>
      </c>
      <c r="G11" s="102">
        <f>F11/E11</f>
        <v>0.11572387775932115</v>
      </c>
      <c r="H11" s="15"/>
    </row>
    <row r="12" spans="1:8" ht="15.75" x14ac:dyDescent="0.25">
      <c r="A12" s="136" t="s">
        <v>12</v>
      </c>
      <c r="B12" s="137"/>
      <c r="C12" s="14"/>
      <c r="D12" s="71"/>
      <c r="E12" s="100"/>
      <c r="F12" s="101"/>
      <c r="G12" s="102"/>
      <c r="H12" s="15"/>
    </row>
    <row r="13" spans="1:8" ht="15.75" x14ac:dyDescent="0.25">
      <c r="A13" s="136" t="s">
        <v>105</v>
      </c>
      <c r="B13" s="137"/>
      <c r="C13" s="14"/>
      <c r="D13" s="71"/>
      <c r="E13" s="100"/>
      <c r="F13" s="101"/>
      <c r="G13" s="102"/>
      <c r="H13" s="15"/>
    </row>
    <row r="14" spans="1:8" ht="15.75" x14ac:dyDescent="0.25">
      <c r="A14" s="136" t="s">
        <v>53</v>
      </c>
      <c r="B14" s="137"/>
      <c r="C14" s="14"/>
      <c r="D14" s="71"/>
      <c r="E14" s="100"/>
      <c r="F14" s="101"/>
      <c r="G14" s="102"/>
      <c r="H14" s="15"/>
    </row>
    <row r="15" spans="1:8" ht="15.75" x14ac:dyDescent="0.25">
      <c r="A15" s="136" t="s">
        <v>98</v>
      </c>
      <c r="B15" s="137"/>
      <c r="C15" s="14"/>
      <c r="D15" s="71"/>
      <c r="E15" s="100"/>
      <c r="F15" s="101"/>
      <c r="G15" s="102"/>
      <c r="H15" s="15"/>
    </row>
    <row r="16" spans="1:8" ht="15.75" x14ac:dyDescent="0.25">
      <c r="A16" s="136" t="s">
        <v>113</v>
      </c>
      <c r="B16" s="137"/>
      <c r="C16" s="14"/>
      <c r="D16" s="71"/>
      <c r="E16" s="100"/>
      <c r="F16" s="101"/>
      <c r="G16" s="102"/>
      <c r="H16" s="15"/>
    </row>
    <row r="17" spans="1:8" ht="15.75" x14ac:dyDescent="0.25">
      <c r="A17" s="136" t="s">
        <v>13</v>
      </c>
      <c r="B17" s="137"/>
      <c r="C17" s="14"/>
      <c r="D17" s="71"/>
      <c r="E17" s="100"/>
      <c r="F17" s="101"/>
      <c r="G17" s="102"/>
      <c r="H17" s="15"/>
    </row>
    <row r="18" spans="1:8" ht="15.75" x14ac:dyDescent="0.25">
      <c r="A18" s="136" t="s">
        <v>14</v>
      </c>
      <c r="B18" s="137"/>
      <c r="C18" s="14"/>
      <c r="D18" s="71"/>
      <c r="E18" s="100"/>
      <c r="F18" s="101"/>
      <c r="G18" s="102"/>
      <c r="H18" s="15"/>
    </row>
    <row r="19" spans="1:8" ht="15.75" x14ac:dyDescent="0.25">
      <c r="A19" s="136" t="s">
        <v>15</v>
      </c>
      <c r="B19" s="137"/>
      <c r="C19" s="14"/>
      <c r="D19" s="71">
        <v>1</v>
      </c>
      <c r="E19" s="100">
        <v>375073</v>
      </c>
      <c r="F19" s="101">
        <v>135951.5</v>
      </c>
      <c r="G19" s="102">
        <f>F19/E19</f>
        <v>0.36246677313482978</v>
      </c>
      <c r="H19" s="15"/>
    </row>
    <row r="20" spans="1:8" ht="15.75" x14ac:dyDescent="0.25">
      <c r="A20" s="136" t="s">
        <v>16</v>
      </c>
      <c r="B20" s="137"/>
      <c r="C20" s="14"/>
      <c r="D20" s="71"/>
      <c r="E20" s="100"/>
      <c r="F20" s="101"/>
      <c r="G20" s="102"/>
      <c r="H20" s="15"/>
    </row>
    <row r="21" spans="1:8" ht="15.75" x14ac:dyDescent="0.25">
      <c r="A21" s="136" t="s">
        <v>102</v>
      </c>
      <c r="B21" s="137"/>
      <c r="C21" s="14"/>
      <c r="D21" s="71"/>
      <c r="E21" s="100"/>
      <c r="F21" s="101"/>
      <c r="G21" s="102"/>
      <c r="H21" s="15"/>
    </row>
    <row r="22" spans="1:8" ht="15.75" x14ac:dyDescent="0.25">
      <c r="A22" s="136" t="s">
        <v>56</v>
      </c>
      <c r="B22" s="137"/>
      <c r="C22" s="14"/>
      <c r="D22" s="71">
        <v>1</v>
      </c>
      <c r="E22" s="100">
        <v>652773</v>
      </c>
      <c r="F22" s="101">
        <v>-20582</v>
      </c>
      <c r="G22" s="102">
        <f>F22/E22</f>
        <v>-3.1530103113946197E-2</v>
      </c>
      <c r="H22" s="15"/>
    </row>
    <row r="23" spans="1:8" ht="15.75" x14ac:dyDescent="0.25">
      <c r="A23" s="136" t="s">
        <v>151</v>
      </c>
      <c r="B23" s="137"/>
      <c r="C23" s="14"/>
      <c r="D23" s="71">
        <v>1</v>
      </c>
      <c r="E23" s="100">
        <v>216300</v>
      </c>
      <c r="F23" s="101">
        <v>70563</v>
      </c>
      <c r="G23" s="102">
        <f>F23/E23</f>
        <v>0.3262274618585298</v>
      </c>
      <c r="H23" s="15"/>
    </row>
    <row r="24" spans="1:8" ht="15.75" x14ac:dyDescent="0.25">
      <c r="A24" s="136" t="s">
        <v>19</v>
      </c>
      <c r="B24" s="137"/>
      <c r="C24" s="14"/>
      <c r="D24" s="71"/>
      <c r="E24" s="100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0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0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>
        <v>1</v>
      </c>
      <c r="E29" s="101">
        <v>34001</v>
      </c>
      <c r="F29" s="101">
        <v>10866</v>
      </c>
      <c r="G29" s="102">
        <f>F29/E29</f>
        <v>0.3195788359165907</v>
      </c>
      <c r="H29" s="15"/>
    </row>
    <row r="30" spans="1:8" ht="15.75" x14ac:dyDescent="0.25">
      <c r="A30" s="139" t="s">
        <v>25</v>
      </c>
      <c r="B30" s="137"/>
      <c r="C30" s="14"/>
      <c r="D30" s="71">
        <v>1</v>
      </c>
      <c r="E30" s="101">
        <v>204026</v>
      </c>
      <c r="F30" s="101">
        <v>93630</v>
      </c>
      <c r="G30" s="102">
        <f>F30/E30</f>
        <v>0.45891209943830691</v>
      </c>
      <c r="H30" s="15"/>
    </row>
    <row r="31" spans="1:8" ht="15.75" x14ac:dyDescent="0.25">
      <c r="A31" s="139" t="s">
        <v>26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109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139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27</v>
      </c>
      <c r="B34" s="137"/>
      <c r="C34" s="14"/>
      <c r="D34" s="71">
        <v>1</v>
      </c>
      <c r="E34" s="101">
        <v>146064</v>
      </c>
      <c r="F34" s="101">
        <v>68941.95</v>
      </c>
      <c r="G34" s="102">
        <f>+F34/E34</f>
        <v>0.4719982336510023</v>
      </c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15</v>
      </c>
      <c r="E39" s="112">
        <f>SUM(E9:E38)</f>
        <v>3033296</v>
      </c>
      <c r="F39" s="112">
        <f>SUM(F9:F38)</f>
        <v>623718.44999999995</v>
      </c>
      <c r="G39" s="117">
        <f>F39/E39</f>
        <v>0.2056239977898629</v>
      </c>
      <c r="H39" s="15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2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2"/>
    </row>
    <row r="44" spans="1:8" ht="15.75" x14ac:dyDescent="0.25">
      <c r="A44" s="27" t="s">
        <v>33</v>
      </c>
      <c r="B44" s="28"/>
      <c r="C44" s="14"/>
      <c r="D44" s="71">
        <v>24</v>
      </c>
      <c r="E44" s="101">
        <v>7249994.5199999996</v>
      </c>
      <c r="F44" s="101">
        <v>831088.37</v>
      </c>
      <c r="G44" s="118">
        <f t="shared" ref="G44:G50" si="0">1-(+F44/E44)</f>
        <v>0.88536703473260003</v>
      </c>
      <c r="H44" s="15"/>
    </row>
    <row r="45" spans="1:8" ht="15.75" x14ac:dyDescent="0.25">
      <c r="A45" s="27" t="s">
        <v>34</v>
      </c>
      <c r="B45" s="28"/>
      <c r="C45" s="14"/>
      <c r="D45" s="71">
        <v>3</v>
      </c>
      <c r="E45" s="101">
        <v>1167391.42</v>
      </c>
      <c r="F45" s="101">
        <v>123461.48</v>
      </c>
      <c r="G45" s="118">
        <f t="shared" si="0"/>
        <v>0.89424157323342324</v>
      </c>
      <c r="H45" s="15"/>
    </row>
    <row r="46" spans="1:8" ht="15.75" x14ac:dyDescent="0.25">
      <c r="A46" s="27" t="s">
        <v>35</v>
      </c>
      <c r="B46" s="28"/>
      <c r="C46" s="14"/>
      <c r="D46" s="71">
        <v>77</v>
      </c>
      <c r="E46" s="101">
        <v>6447894.5</v>
      </c>
      <c r="F46" s="101">
        <v>480823.3</v>
      </c>
      <c r="G46" s="118">
        <f t="shared" si="0"/>
        <v>0.92542940955376984</v>
      </c>
      <c r="H46" s="15"/>
    </row>
    <row r="47" spans="1:8" ht="15.75" x14ac:dyDescent="0.25">
      <c r="A47" s="27" t="s">
        <v>36</v>
      </c>
      <c r="B47" s="28"/>
      <c r="C47" s="14"/>
      <c r="D47" s="71">
        <v>23</v>
      </c>
      <c r="E47" s="101">
        <v>3479235.32</v>
      </c>
      <c r="F47" s="101">
        <v>196575.32</v>
      </c>
      <c r="G47" s="118">
        <f t="shared" si="0"/>
        <v>0.94350042411043356</v>
      </c>
      <c r="H47" s="15"/>
    </row>
    <row r="48" spans="1:8" ht="15.75" x14ac:dyDescent="0.25">
      <c r="A48" s="27" t="s">
        <v>37</v>
      </c>
      <c r="B48" s="28"/>
      <c r="C48" s="14"/>
      <c r="D48" s="71">
        <v>57</v>
      </c>
      <c r="E48" s="101">
        <v>4574527</v>
      </c>
      <c r="F48" s="101">
        <v>508356.82</v>
      </c>
      <c r="G48" s="118">
        <f t="shared" si="0"/>
        <v>0.88887226591951474</v>
      </c>
      <c r="H48" s="15"/>
    </row>
    <row r="49" spans="1:8" ht="15.75" x14ac:dyDescent="0.25">
      <c r="A49" s="27" t="s">
        <v>38</v>
      </c>
      <c r="B49" s="28"/>
      <c r="C49" s="14"/>
      <c r="D49" s="71">
        <v>4</v>
      </c>
      <c r="E49" s="101">
        <v>1175968</v>
      </c>
      <c r="F49" s="101">
        <v>64755</v>
      </c>
      <c r="G49" s="118">
        <f t="shared" si="0"/>
        <v>0.94493472611499629</v>
      </c>
      <c r="H49" s="15"/>
    </row>
    <row r="50" spans="1:8" ht="15.75" x14ac:dyDescent="0.25">
      <c r="A50" s="27" t="s">
        <v>39</v>
      </c>
      <c r="B50" s="28"/>
      <c r="C50" s="14"/>
      <c r="D50" s="71">
        <v>5</v>
      </c>
      <c r="E50" s="101">
        <v>311045</v>
      </c>
      <c r="F50" s="101">
        <v>56170</v>
      </c>
      <c r="G50" s="118">
        <f t="shared" si="0"/>
        <v>0.81941519715796751</v>
      </c>
      <c r="H50" s="15"/>
    </row>
    <row r="51" spans="1:8" ht="15.75" x14ac:dyDescent="0.25">
      <c r="A51" s="27" t="s">
        <v>40</v>
      </c>
      <c r="B51" s="28"/>
      <c r="C51" s="14"/>
      <c r="D51" s="71"/>
      <c r="E51" s="101"/>
      <c r="F51" s="101"/>
      <c r="G51" s="118"/>
      <c r="H51" s="15"/>
    </row>
    <row r="52" spans="1:8" ht="15.75" x14ac:dyDescent="0.25">
      <c r="A52" s="27" t="s">
        <v>41</v>
      </c>
      <c r="B52" s="28"/>
      <c r="C52" s="14"/>
      <c r="D52" s="71">
        <v>1</v>
      </c>
      <c r="E52" s="101">
        <v>50475</v>
      </c>
      <c r="F52" s="101">
        <v>22150</v>
      </c>
      <c r="G52" s="118">
        <f>1-(+F52/E52)</f>
        <v>0.56116889549281823</v>
      </c>
      <c r="H52" s="15"/>
    </row>
    <row r="53" spans="1:8" ht="15.75" x14ac:dyDescent="0.25">
      <c r="A53" s="29" t="s">
        <v>60</v>
      </c>
      <c r="B53" s="30"/>
      <c r="C53" s="14"/>
      <c r="D53" s="71">
        <v>453</v>
      </c>
      <c r="E53" s="101">
        <v>49858614.530000001</v>
      </c>
      <c r="F53" s="101">
        <v>5605102.2400000002</v>
      </c>
      <c r="G53" s="118">
        <f>1-(+F53/E53)</f>
        <v>0.88758006429104841</v>
      </c>
      <c r="H53" s="15"/>
    </row>
    <row r="54" spans="1:8" ht="15.75" x14ac:dyDescent="0.25">
      <c r="A54" s="29" t="s">
        <v>61</v>
      </c>
      <c r="B54" s="30"/>
      <c r="C54" s="14"/>
      <c r="D54" s="71"/>
      <c r="E54" s="101"/>
      <c r="F54" s="101"/>
      <c r="G54" s="118"/>
      <c r="H54" s="15"/>
    </row>
    <row r="55" spans="1:8" x14ac:dyDescent="0.2">
      <c r="A55" s="31" t="s">
        <v>42</v>
      </c>
      <c r="B55" s="30"/>
      <c r="C55" s="14"/>
      <c r="D55" s="72"/>
      <c r="E55" s="111"/>
      <c r="F55" s="101"/>
      <c r="G55" s="119"/>
      <c r="H55" s="15"/>
    </row>
    <row r="56" spans="1:8" x14ac:dyDescent="0.2">
      <c r="A56" s="16" t="s">
        <v>43</v>
      </c>
      <c r="B56" s="28"/>
      <c r="C56" s="14"/>
      <c r="D56" s="72"/>
      <c r="E56" s="111"/>
      <c r="F56" s="101"/>
      <c r="G56" s="119"/>
      <c r="H56" s="15"/>
    </row>
    <row r="57" spans="1:8" x14ac:dyDescent="0.2">
      <c r="A57" s="16" t="s">
        <v>44</v>
      </c>
      <c r="B57" s="28"/>
      <c r="C57" s="14"/>
      <c r="D57" s="72"/>
      <c r="E57" s="120"/>
      <c r="F57" s="121"/>
      <c r="G57" s="119"/>
      <c r="H57" s="15"/>
    </row>
    <row r="58" spans="1:8" x14ac:dyDescent="0.2">
      <c r="A58" s="16" t="s">
        <v>30</v>
      </c>
      <c r="B58" s="28"/>
      <c r="C58" s="21"/>
      <c r="D58" s="72"/>
      <c r="E58" s="120"/>
      <c r="F58" s="101"/>
      <c r="G58" s="119"/>
      <c r="H58" s="15"/>
    </row>
    <row r="59" spans="1:8" ht="15.75" x14ac:dyDescent="0.25">
      <c r="A59" s="32"/>
      <c r="B59" s="18"/>
      <c r="C59" s="33"/>
      <c r="D59" s="72"/>
      <c r="E59" s="111"/>
      <c r="F59" s="111"/>
      <c r="G59" s="119"/>
      <c r="H59" s="2"/>
    </row>
    <row r="60" spans="1:8" ht="18" x14ac:dyDescent="0.25">
      <c r="A60" s="20" t="s">
        <v>45</v>
      </c>
      <c r="B60" s="20"/>
      <c r="C60" s="35"/>
      <c r="D60" s="73">
        <f>SUM(D44:D56)</f>
        <v>647</v>
      </c>
      <c r="E60" s="112">
        <f>SUM(E44:E59)</f>
        <v>74315145.289999992</v>
      </c>
      <c r="F60" s="112">
        <f>SUM(F44:F59)</f>
        <v>7888482.5300000003</v>
      </c>
      <c r="G60" s="122">
        <f>1-(+F60/E60)</f>
        <v>0.89385094385247077</v>
      </c>
      <c r="H60" s="2"/>
    </row>
    <row r="61" spans="1:8" ht="18" x14ac:dyDescent="0.25">
      <c r="A61" s="33"/>
      <c r="B61" s="38"/>
      <c r="C61" s="38"/>
      <c r="D61" s="113"/>
      <c r="E61" s="114"/>
      <c r="F61" s="115"/>
      <c r="G61" s="115"/>
      <c r="H61" s="2"/>
    </row>
    <row r="62" spans="1:8" ht="18" x14ac:dyDescent="0.25">
      <c r="A62" s="34" t="s">
        <v>46</v>
      </c>
      <c r="B62" s="39"/>
      <c r="C62" s="39"/>
      <c r="D62" s="116"/>
      <c r="E62" s="116"/>
      <c r="F62" s="36">
        <f>F60+F39</f>
        <v>8512200.9800000004</v>
      </c>
      <c r="G62" s="116"/>
      <c r="H62" s="2"/>
    </row>
    <row r="63" spans="1:8" ht="18" x14ac:dyDescent="0.25">
      <c r="A63" s="34"/>
      <c r="B63" s="39"/>
      <c r="C63" s="39"/>
      <c r="D63" s="35"/>
      <c r="E63" s="35"/>
      <c r="F63" s="40"/>
      <c r="G63" s="39"/>
      <c r="H63" s="2"/>
    </row>
    <row r="64" spans="1:8" ht="15.75" x14ac:dyDescent="0.25">
      <c r="A64" s="4" t="s">
        <v>48</v>
      </c>
      <c r="B64" s="39"/>
      <c r="C64" s="39"/>
      <c r="D64" s="39"/>
      <c r="E64" s="39"/>
      <c r="F64" s="40"/>
      <c r="G64" s="39"/>
      <c r="H64" s="2"/>
    </row>
    <row r="65" spans="1:8" ht="15.75" x14ac:dyDescent="0.25">
      <c r="A65" s="4" t="s">
        <v>49</v>
      </c>
      <c r="B65" s="39"/>
      <c r="C65" s="39"/>
      <c r="D65" s="39"/>
      <c r="E65" s="39"/>
      <c r="F65" s="40"/>
      <c r="G65" s="39"/>
      <c r="H65" s="2"/>
    </row>
    <row r="66" spans="1:8" ht="18" x14ac:dyDescent="0.25">
      <c r="A66" s="4"/>
      <c r="B66" s="38"/>
      <c r="C66" s="38"/>
      <c r="D66" s="38"/>
      <c r="E66" s="38"/>
      <c r="F66" s="36"/>
      <c r="G66" s="38"/>
      <c r="H66" s="2"/>
    </row>
    <row r="67" spans="1:8" x14ac:dyDescent="0.2">
      <c r="A67" s="41" t="s">
        <v>50</v>
      </c>
    </row>
    <row r="69" spans="1:8" ht="18" x14ac:dyDescent="0.25">
      <c r="A69" s="81"/>
      <c r="B69" s="82"/>
      <c r="C69" s="82"/>
      <c r="D69" s="82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75"/>
  <sheetViews>
    <sheetView showOutlineSymbols="0" zoomScale="87" zoomScaleNormal="87" workbookViewId="0">
      <selection activeCell="D9" sqref="D9"/>
    </sheetView>
  </sheetViews>
  <sheetFormatPr defaultRowHeight="15" x14ac:dyDescent="0.2"/>
  <cols>
    <col min="1" max="1" width="9.6640625" style="3" customWidth="1"/>
    <col min="2" max="2" width="15.6640625" style="3" customWidth="1"/>
    <col min="3" max="3" width="3.6640625" style="3" customWidth="1"/>
    <col min="4" max="4" width="7.6640625" style="3" customWidth="1"/>
    <col min="5" max="5" width="17.6640625" style="3" customWidth="1"/>
    <col min="6" max="6" width="14.6640625" style="3" customWidth="1"/>
    <col min="7" max="7" width="11.6640625" style="3" customWidth="1"/>
    <col min="8" max="16384" width="8.88671875" style="3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ht="23.25" x14ac:dyDescent="0.35">
      <c r="A2" s="1" t="s">
        <v>1</v>
      </c>
      <c r="B2" s="2"/>
      <c r="C2" s="2"/>
      <c r="D2" s="2"/>
      <c r="E2" s="2"/>
      <c r="F2" s="2"/>
      <c r="G2" s="2"/>
      <c r="H2" s="2"/>
    </row>
    <row r="3" spans="1:8" ht="23.25" x14ac:dyDescent="0.35">
      <c r="A3" s="1" t="str">
        <f>ARG!$A$3</f>
        <v>MONTH ENDED:  MARCH 2026</v>
      </c>
      <c r="B3" s="2"/>
      <c r="C3" s="2"/>
      <c r="D3" s="2"/>
      <c r="E3" s="2"/>
      <c r="F3" s="2"/>
      <c r="G3" s="2"/>
      <c r="H3" s="2"/>
    </row>
    <row r="4" spans="1:8" x14ac:dyDescent="0.2">
      <c r="A4" s="4"/>
      <c r="B4" s="4"/>
      <c r="C4" s="4"/>
      <c r="D4" s="4"/>
      <c r="E4" s="4"/>
      <c r="F4" s="5"/>
      <c r="G4" s="5"/>
      <c r="H4" s="2"/>
    </row>
    <row r="5" spans="1:8" ht="23.25" x14ac:dyDescent="0.35">
      <c r="A5" s="21"/>
      <c r="B5" s="83"/>
      <c r="C5" s="83"/>
      <c r="D5" s="60" t="s">
        <v>153</v>
      </c>
      <c r="E5" s="61"/>
      <c r="F5" s="8"/>
      <c r="G5" s="84"/>
      <c r="H5" s="2"/>
    </row>
    <row r="6" spans="1:8" ht="18" x14ac:dyDescent="0.25">
      <c r="A6" s="23" t="s">
        <v>3</v>
      </c>
      <c r="B6" s="83"/>
      <c r="C6" s="83"/>
      <c r="D6" s="83"/>
      <c r="E6" s="83"/>
      <c r="F6" s="84"/>
      <c r="G6" s="84"/>
      <c r="H6" s="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02"/>
      <c r="H9" s="1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02"/>
      <c r="H10" s="15"/>
    </row>
    <row r="11" spans="1:8" ht="15.75" x14ac:dyDescent="0.25">
      <c r="A11" s="136" t="s">
        <v>111</v>
      </c>
      <c r="B11" s="137"/>
      <c r="C11" s="14"/>
      <c r="D11" s="71"/>
      <c r="E11" s="101"/>
      <c r="F11" s="101"/>
      <c r="G11" s="102"/>
      <c r="H11" s="15"/>
    </row>
    <row r="12" spans="1:8" ht="15.75" x14ac:dyDescent="0.25">
      <c r="A12" s="136" t="s">
        <v>25</v>
      </c>
      <c r="B12" s="137"/>
      <c r="C12" s="14"/>
      <c r="D12" s="71">
        <v>1</v>
      </c>
      <c r="E12" s="101">
        <v>81743</v>
      </c>
      <c r="F12" s="101">
        <v>34024</v>
      </c>
      <c r="G12" s="102">
        <f>F12/E12</f>
        <v>0.41623135926012012</v>
      </c>
      <c r="H12" s="15"/>
    </row>
    <row r="13" spans="1:8" ht="15.75" x14ac:dyDescent="0.25">
      <c r="A13" s="136" t="s">
        <v>70</v>
      </c>
      <c r="B13" s="137"/>
      <c r="C13" s="14"/>
      <c r="D13" s="71"/>
      <c r="E13" s="101"/>
      <c r="F13" s="101"/>
      <c r="G13" s="102"/>
      <c r="H13" s="15"/>
    </row>
    <row r="14" spans="1:8" ht="15.75" x14ac:dyDescent="0.25">
      <c r="A14" s="136" t="s">
        <v>99</v>
      </c>
      <c r="B14" s="137"/>
      <c r="C14" s="14"/>
      <c r="D14" s="71"/>
      <c r="E14" s="101"/>
      <c r="F14" s="101"/>
      <c r="G14" s="102"/>
      <c r="H14" s="15"/>
    </row>
    <row r="15" spans="1:8" ht="15.75" x14ac:dyDescent="0.25">
      <c r="A15" s="136" t="s">
        <v>101</v>
      </c>
      <c r="B15" s="137"/>
      <c r="C15" s="14"/>
      <c r="D15" s="71"/>
      <c r="E15" s="101"/>
      <c r="F15" s="101"/>
      <c r="G15" s="102"/>
      <c r="H15" s="15"/>
    </row>
    <row r="16" spans="1:8" ht="15.75" x14ac:dyDescent="0.25">
      <c r="A16" s="136" t="s">
        <v>96</v>
      </c>
      <c r="B16" s="137"/>
      <c r="C16" s="14"/>
      <c r="D16" s="71"/>
      <c r="E16" s="101"/>
      <c r="F16" s="101"/>
      <c r="G16" s="102"/>
      <c r="H16" s="15"/>
    </row>
    <row r="17" spans="1:8" ht="15.75" x14ac:dyDescent="0.25">
      <c r="A17" s="136" t="s">
        <v>74</v>
      </c>
      <c r="B17" s="137"/>
      <c r="C17" s="14"/>
      <c r="D17" s="71"/>
      <c r="E17" s="101"/>
      <c r="F17" s="101"/>
      <c r="G17" s="102"/>
      <c r="H17" s="15"/>
    </row>
    <row r="18" spans="1:8" ht="15.75" x14ac:dyDescent="0.25">
      <c r="A18" s="139" t="s">
        <v>105</v>
      </c>
      <c r="B18" s="137"/>
      <c r="C18" s="14"/>
      <c r="D18" s="71"/>
      <c r="E18" s="101"/>
      <c r="F18" s="101"/>
      <c r="G18" s="102"/>
      <c r="H18" s="15"/>
    </row>
    <row r="19" spans="1:8" ht="15.75" x14ac:dyDescent="0.25">
      <c r="A19" s="139" t="s">
        <v>14</v>
      </c>
      <c r="B19" s="137"/>
      <c r="C19" s="14"/>
      <c r="D19" s="71"/>
      <c r="E19" s="101"/>
      <c r="F19" s="101"/>
      <c r="G19" s="102"/>
      <c r="H19" s="15"/>
    </row>
    <row r="20" spans="1:8" ht="15.75" x14ac:dyDescent="0.25">
      <c r="A20" s="136" t="s">
        <v>15</v>
      </c>
      <c r="B20" s="137"/>
      <c r="C20" s="14"/>
      <c r="D20" s="71"/>
      <c r="E20" s="101"/>
      <c r="F20" s="101"/>
      <c r="G20" s="102"/>
      <c r="H20" s="15"/>
    </row>
    <row r="21" spans="1:8" ht="15.75" x14ac:dyDescent="0.25">
      <c r="A21" s="136" t="s">
        <v>135</v>
      </c>
      <c r="B21" s="137"/>
      <c r="C21" s="14"/>
      <c r="D21" s="71">
        <v>1</v>
      </c>
      <c r="E21" s="101">
        <v>7935</v>
      </c>
      <c r="F21" s="101">
        <v>5345</v>
      </c>
      <c r="G21" s="102">
        <f>F21/E21</f>
        <v>0.67359798361688716</v>
      </c>
      <c r="H21" s="15"/>
    </row>
    <row r="22" spans="1:8" ht="15.75" x14ac:dyDescent="0.25">
      <c r="A22" s="136" t="s">
        <v>91</v>
      </c>
      <c r="B22" s="137"/>
      <c r="C22" s="14"/>
      <c r="D22" s="71"/>
      <c r="E22" s="101"/>
      <c r="F22" s="101"/>
      <c r="G22" s="102"/>
      <c r="H22" s="15"/>
    </row>
    <row r="23" spans="1:8" ht="15.75" x14ac:dyDescent="0.25">
      <c r="A23" s="136" t="s">
        <v>106</v>
      </c>
      <c r="B23" s="137"/>
      <c r="C23" s="14"/>
      <c r="D23" s="71"/>
      <c r="E23" s="101"/>
      <c r="F23" s="101"/>
      <c r="G23" s="102"/>
      <c r="H23" s="15"/>
    </row>
    <row r="24" spans="1:8" ht="15.75" x14ac:dyDescent="0.25">
      <c r="A24" s="136" t="s">
        <v>18</v>
      </c>
      <c r="B24" s="137"/>
      <c r="C24" s="14"/>
      <c r="D24" s="71"/>
      <c r="E24" s="101"/>
      <c r="F24" s="101"/>
      <c r="G24" s="102"/>
      <c r="H24" s="1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02"/>
      <c r="H25" s="15"/>
    </row>
    <row r="26" spans="1:8" ht="15.75" x14ac:dyDescent="0.25">
      <c r="A26" s="138" t="s">
        <v>21</v>
      </c>
      <c r="B26" s="137"/>
      <c r="C26" s="14"/>
      <c r="D26" s="71"/>
      <c r="E26" s="101"/>
      <c r="F26" s="101"/>
      <c r="G26" s="102"/>
      <c r="H26" s="1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02"/>
      <c r="H27" s="1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02"/>
      <c r="H28" s="15"/>
    </row>
    <row r="29" spans="1:8" ht="15.75" x14ac:dyDescent="0.25">
      <c r="A29" s="139" t="s">
        <v>24</v>
      </c>
      <c r="B29" s="137"/>
      <c r="C29" s="14"/>
      <c r="D29" s="71"/>
      <c r="E29" s="101"/>
      <c r="F29" s="101"/>
      <c r="G29" s="102"/>
      <c r="H29" s="15"/>
    </row>
    <row r="30" spans="1:8" ht="15.75" x14ac:dyDescent="0.25">
      <c r="A30" s="139" t="s">
        <v>152</v>
      </c>
      <c r="B30" s="137"/>
      <c r="C30" s="14"/>
      <c r="D30" s="71">
        <v>3</v>
      </c>
      <c r="E30" s="101">
        <v>188939</v>
      </c>
      <c r="F30" s="101">
        <v>43582.5</v>
      </c>
      <c r="G30" s="102">
        <f>F30/E30</f>
        <v>0.23066968704184948</v>
      </c>
      <c r="H30" s="15"/>
    </row>
    <row r="31" spans="1:8" ht="15.75" x14ac:dyDescent="0.25">
      <c r="A31" s="139" t="s">
        <v>145</v>
      </c>
      <c r="B31" s="137"/>
      <c r="C31" s="14"/>
      <c r="D31" s="71"/>
      <c r="E31" s="101"/>
      <c r="F31" s="101"/>
      <c r="G31" s="102"/>
      <c r="H31" s="15"/>
    </row>
    <row r="32" spans="1:8" ht="15.75" x14ac:dyDescent="0.25">
      <c r="A32" s="139" t="s">
        <v>102</v>
      </c>
      <c r="B32" s="137"/>
      <c r="C32" s="14"/>
      <c r="D32" s="71"/>
      <c r="E32" s="101"/>
      <c r="F32" s="101"/>
      <c r="G32" s="102"/>
      <c r="H32" s="15"/>
    </row>
    <row r="33" spans="1:8" ht="15.75" x14ac:dyDescent="0.25">
      <c r="A33" s="139" t="s">
        <v>27</v>
      </c>
      <c r="B33" s="137"/>
      <c r="C33" s="14"/>
      <c r="D33" s="71"/>
      <c r="E33" s="101"/>
      <c r="F33" s="101"/>
      <c r="G33" s="102"/>
      <c r="H33" s="15"/>
    </row>
    <row r="34" spans="1:8" ht="15.75" x14ac:dyDescent="0.25">
      <c r="A34" s="139" t="s">
        <v>72</v>
      </c>
      <c r="B34" s="137"/>
      <c r="C34" s="14"/>
      <c r="D34" s="71"/>
      <c r="E34" s="101"/>
      <c r="F34" s="101"/>
      <c r="G34" s="102"/>
      <c r="H34" s="15"/>
    </row>
    <row r="35" spans="1:8" x14ac:dyDescent="0.2">
      <c r="A35" s="16" t="s">
        <v>28</v>
      </c>
      <c r="B35" s="13"/>
      <c r="C35" s="14"/>
      <c r="D35" s="72"/>
      <c r="E35" s="100"/>
      <c r="F35" s="101"/>
      <c r="G35" s="103"/>
      <c r="H35" s="1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03"/>
      <c r="H36" s="15"/>
    </row>
    <row r="37" spans="1:8" x14ac:dyDescent="0.2">
      <c r="A37" s="16" t="s">
        <v>30</v>
      </c>
      <c r="B37" s="13"/>
      <c r="C37" s="14"/>
      <c r="D37" s="72"/>
      <c r="E37" s="100"/>
      <c r="F37" s="101"/>
      <c r="G37" s="103"/>
      <c r="H37" s="15"/>
    </row>
    <row r="38" spans="1:8" x14ac:dyDescent="0.2">
      <c r="A38" s="17"/>
      <c r="B38" s="18"/>
      <c r="C38" s="14"/>
      <c r="D38" s="72"/>
      <c r="E38" s="104"/>
      <c r="F38" s="104"/>
      <c r="G38" s="103"/>
      <c r="H38" s="15"/>
    </row>
    <row r="39" spans="1:8" ht="15.75" x14ac:dyDescent="0.25">
      <c r="A39" s="19" t="s">
        <v>31</v>
      </c>
      <c r="B39" s="20"/>
      <c r="C39" s="21"/>
      <c r="D39" s="73">
        <f>SUM(D9:D38)</f>
        <v>5</v>
      </c>
      <c r="E39" s="112">
        <f>SUM(E9:E38)</f>
        <v>278617</v>
      </c>
      <c r="F39" s="112">
        <f>SUM(F9:F38)</f>
        <v>82951.5</v>
      </c>
      <c r="G39" s="117">
        <f>F39/E39</f>
        <v>0.29772591047926006</v>
      </c>
      <c r="H39" s="15"/>
    </row>
    <row r="40" spans="1:8" ht="15.75" x14ac:dyDescent="0.25">
      <c r="A40" s="85"/>
      <c r="B40" s="86"/>
      <c r="C40" s="21"/>
      <c r="D40" s="87"/>
      <c r="E40" s="124"/>
      <c r="F40" s="124"/>
      <c r="G40" s="125"/>
      <c r="H40" s="2"/>
    </row>
    <row r="41" spans="1:8" ht="18" x14ac:dyDescent="0.25">
      <c r="A41" s="23" t="s">
        <v>146</v>
      </c>
      <c r="B41" s="24"/>
      <c r="C41" s="24"/>
      <c r="D41" s="11"/>
      <c r="E41" s="109"/>
      <c r="F41" s="75"/>
      <c r="G41" s="75"/>
      <c r="H41" s="2"/>
    </row>
    <row r="42" spans="1:8" ht="15.75" x14ac:dyDescent="0.25">
      <c r="A42" s="26"/>
      <c r="B42" s="26"/>
      <c r="C42" s="26"/>
      <c r="D42" s="110"/>
      <c r="E42" s="11" t="s">
        <v>147</v>
      </c>
      <c r="F42" s="11" t="s">
        <v>147</v>
      </c>
      <c r="G42" s="11" t="s">
        <v>5</v>
      </c>
      <c r="H42" s="2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8" t="s">
        <v>124</v>
      </c>
      <c r="H43" s="2"/>
    </row>
    <row r="44" spans="1:8" ht="15.75" x14ac:dyDescent="0.25">
      <c r="A44" s="27" t="s">
        <v>10</v>
      </c>
      <c r="B44" s="28"/>
      <c r="C44" s="14"/>
      <c r="D44" s="71"/>
      <c r="E44" s="101"/>
      <c r="F44" s="101"/>
      <c r="G44" s="102"/>
      <c r="H44" s="15"/>
    </row>
    <row r="45" spans="1:8" ht="15.75" x14ac:dyDescent="0.25">
      <c r="A45" s="27" t="s">
        <v>14</v>
      </c>
      <c r="B45" s="28"/>
      <c r="C45" s="14"/>
      <c r="D45" s="71">
        <v>6</v>
      </c>
      <c r="E45" s="101">
        <v>88102.85</v>
      </c>
      <c r="F45" s="101">
        <v>7215.31</v>
      </c>
      <c r="G45" s="102">
        <f>1-(+F45/E45)</f>
        <v>0.91810355737640725</v>
      </c>
      <c r="H45" s="15"/>
    </row>
    <row r="46" spans="1:8" ht="15.75" x14ac:dyDescent="0.25">
      <c r="A46" s="27" t="s">
        <v>20</v>
      </c>
      <c r="B46" s="28"/>
      <c r="C46" s="14"/>
      <c r="D46" s="71"/>
      <c r="E46" s="101"/>
      <c r="F46" s="101"/>
      <c r="G46" s="102"/>
      <c r="H46" s="15"/>
    </row>
    <row r="47" spans="1:8" x14ac:dyDescent="0.2">
      <c r="A47" s="16" t="s">
        <v>148</v>
      </c>
      <c r="B47" s="30"/>
      <c r="C47" s="14"/>
      <c r="D47" s="72"/>
      <c r="E47" s="104"/>
      <c r="F47" s="101"/>
      <c r="G47" s="103"/>
      <c r="H47" s="15"/>
    </row>
    <row r="48" spans="1:8" x14ac:dyDescent="0.2">
      <c r="A48" s="16" t="s">
        <v>44</v>
      </c>
      <c r="B48" s="28"/>
      <c r="C48" s="14"/>
      <c r="D48" s="72"/>
      <c r="E48" s="100"/>
      <c r="F48" s="101"/>
      <c r="G48" s="103"/>
      <c r="H48" s="15"/>
    </row>
    <row r="49" spans="1:8" x14ac:dyDescent="0.2">
      <c r="A49" s="16" t="s">
        <v>30</v>
      </c>
      <c r="B49" s="28"/>
      <c r="C49" s="14"/>
      <c r="D49" s="72"/>
      <c r="E49" s="100"/>
      <c r="F49" s="101"/>
      <c r="G49" s="103"/>
      <c r="H49" s="15"/>
    </row>
    <row r="50" spans="1:8" ht="15.75" x14ac:dyDescent="0.25">
      <c r="A50" s="32"/>
      <c r="B50" s="18"/>
      <c r="C50" s="14"/>
      <c r="D50" s="72"/>
      <c r="E50" s="111"/>
      <c r="F50" s="111"/>
      <c r="G50" s="103"/>
      <c r="H50" s="15"/>
    </row>
    <row r="51" spans="1:8" ht="15.75" x14ac:dyDescent="0.25">
      <c r="A51" s="20" t="s">
        <v>149</v>
      </c>
      <c r="B51" s="20"/>
      <c r="C51" s="21"/>
      <c r="D51" s="99">
        <f>SUM(D44:D47)</f>
        <v>6</v>
      </c>
      <c r="E51" s="105">
        <f>SUM(E44:E50)</f>
        <v>88102.85</v>
      </c>
      <c r="F51" s="105">
        <f>SUM(F44:F50)</f>
        <v>7215.31</v>
      </c>
      <c r="G51" s="106">
        <f>1-(+F51/E51)</f>
        <v>0.91810355737640725</v>
      </c>
      <c r="H51" s="15"/>
    </row>
    <row r="52" spans="1:8" ht="15.75" x14ac:dyDescent="0.25">
      <c r="A52" s="85"/>
      <c r="B52" s="86"/>
      <c r="C52" s="21"/>
      <c r="D52" s="129"/>
      <c r="E52" s="130"/>
      <c r="F52" s="130"/>
      <c r="G52" s="131"/>
      <c r="H52" s="15"/>
    </row>
    <row r="53" spans="1:8" ht="18" x14ac:dyDescent="0.25">
      <c r="A53" s="23" t="s">
        <v>32</v>
      </c>
      <c r="B53" s="24"/>
      <c r="C53" s="24"/>
      <c r="D53" s="11"/>
      <c r="E53" s="109"/>
      <c r="F53" s="75"/>
      <c r="G53" s="75"/>
      <c r="H53" s="15"/>
    </row>
    <row r="54" spans="1:8" ht="15.75" x14ac:dyDescent="0.25">
      <c r="A54" s="26"/>
      <c r="B54" s="26"/>
      <c r="C54" s="26"/>
      <c r="D54" s="110"/>
      <c r="E54" s="11" t="s">
        <v>122</v>
      </c>
      <c r="F54" s="11" t="s">
        <v>122</v>
      </c>
      <c r="G54" s="11" t="s">
        <v>5</v>
      </c>
      <c r="H54" s="15"/>
    </row>
    <row r="55" spans="1:8" ht="15.75" x14ac:dyDescent="0.25">
      <c r="A55" s="26"/>
      <c r="B55" s="26"/>
      <c r="C55" s="26"/>
      <c r="D55" s="110" t="s">
        <v>6</v>
      </c>
      <c r="E55" s="76" t="s">
        <v>123</v>
      </c>
      <c r="F55" s="75" t="s">
        <v>8</v>
      </c>
      <c r="G55" s="78" t="s">
        <v>124</v>
      </c>
      <c r="H55" s="15"/>
    </row>
    <row r="56" spans="1:8" ht="15.75" x14ac:dyDescent="0.25">
      <c r="A56" s="27" t="s">
        <v>33</v>
      </c>
      <c r="B56" s="28"/>
      <c r="C56" s="14"/>
      <c r="D56" s="71">
        <v>25</v>
      </c>
      <c r="E56" s="101">
        <v>1386094.02</v>
      </c>
      <c r="F56" s="101">
        <v>92123.5</v>
      </c>
      <c r="G56" s="102">
        <f>1-(+F56/E56)</f>
        <v>0.93353733681067319</v>
      </c>
      <c r="H56" s="15"/>
    </row>
    <row r="57" spans="1:8" ht="15.75" x14ac:dyDescent="0.25">
      <c r="A57" s="27" t="s">
        <v>34</v>
      </c>
      <c r="B57" s="28"/>
      <c r="C57" s="14"/>
      <c r="D57" s="71"/>
      <c r="E57" s="101"/>
      <c r="F57" s="101"/>
      <c r="G57" s="102"/>
      <c r="H57" s="15"/>
    </row>
    <row r="58" spans="1:8" ht="15.75" x14ac:dyDescent="0.25">
      <c r="A58" s="27" t="s">
        <v>35</v>
      </c>
      <c r="B58" s="28"/>
      <c r="C58" s="14"/>
      <c r="D58" s="71">
        <v>17</v>
      </c>
      <c r="E58" s="101">
        <v>949439.5</v>
      </c>
      <c r="F58" s="101">
        <v>111083.08</v>
      </c>
      <c r="G58" s="102">
        <f>1-(+F58/E58)</f>
        <v>0.88300141293889711</v>
      </c>
      <c r="H58" s="15"/>
    </row>
    <row r="59" spans="1:8" ht="15.75" x14ac:dyDescent="0.25">
      <c r="A59" s="27" t="s">
        <v>36</v>
      </c>
      <c r="B59" s="28"/>
      <c r="C59" s="14"/>
      <c r="D59" s="71">
        <v>4</v>
      </c>
      <c r="E59" s="101">
        <v>895954</v>
      </c>
      <c r="F59" s="101">
        <v>43399.5</v>
      </c>
      <c r="G59" s="102">
        <f>1-(+F59/E59)</f>
        <v>0.95156057119003878</v>
      </c>
      <c r="H59" s="15"/>
    </row>
    <row r="60" spans="1:8" ht="15.75" x14ac:dyDescent="0.25">
      <c r="A60" s="27" t="s">
        <v>37</v>
      </c>
      <c r="B60" s="28"/>
      <c r="C60" s="14"/>
      <c r="D60" s="71">
        <v>20</v>
      </c>
      <c r="E60" s="101">
        <v>1786974.54</v>
      </c>
      <c r="F60" s="101">
        <v>86241.52</v>
      </c>
      <c r="G60" s="102">
        <f t="shared" ref="G60:G67" si="0">1-(+F60/E60)</f>
        <v>0.95173880876892625</v>
      </c>
      <c r="H60" s="15"/>
    </row>
    <row r="61" spans="1:8" ht="15.75" x14ac:dyDescent="0.25">
      <c r="A61" s="27" t="s">
        <v>38</v>
      </c>
      <c r="B61" s="28"/>
      <c r="C61" s="14"/>
      <c r="D61" s="71"/>
      <c r="E61" s="101"/>
      <c r="F61" s="101"/>
      <c r="G61" s="102"/>
      <c r="H61" s="2"/>
    </row>
    <row r="62" spans="1:8" ht="15.75" x14ac:dyDescent="0.25">
      <c r="A62" s="27" t="s">
        <v>39</v>
      </c>
      <c r="B62" s="28"/>
      <c r="C62" s="14"/>
      <c r="D62" s="71">
        <v>3</v>
      </c>
      <c r="E62" s="101">
        <v>84005</v>
      </c>
      <c r="F62" s="101">
        <v>5415.2</v>
      </c>
      <c r="G62" s="102">
        <f t="shared" si="0"/>
        <v>0.9355371704065234</v>
      </c>
      <c r="H62" s="2"/>
    </row>
    <row r="63" spans="1:8" ht="15.75" x14ac:dyDescent="0.25">
      <c r="A63" s="27" t="s">
        <v>40</v>
      </c>
      <c r="B63" s="28"/>
      <c r="C63" s="14"/>
      <c r="D63" s="71"/>
      <c r="E63" s="101"/>
      <c r="F63" s="101"/>
      <c r="G63" s="102"/>
      <c r="H63" s="2"/>
    </row>
    <row r="64" spans="1:8" ht="15.75" x14ac:dyDescent="0.25">
      <c r="A64" s="53" t="s">
        <v>41</v>
      </c>
      <c r="B64" s="28"/>
      <c r="C64" s="14"/>
      <c r="D64" s="71"/>
      <c r="E64" s="101"/>
      <c r="F64" s="101"/>
      <c r="G64" s="102"/>
      <c r="H64" s="2"/>
    </row>
    <row r="65" spans="1:8" ht="15.75" x14ac:dyDescent="0.25">
      <c r="A65" s="54" t="s">
        <v>59</v>
      </c>
      <c r="B65" s="28"/>
      <c r="C65" s="14"/>
      <c r="D65" s="71"/>
      <c r="E65" s="101"/>
      <c r="F65" s="101"/>
      <c r="G65" s="102"/>
      <c r="H65" s="2"/>
    </row>
    <row r="66" spans="1:8" ht="15.75" x14ac:dyDescent="0.25">
      <c r="A66" s="27" t="s">
        <v>92</v>
      </c>
      <c r="B66" s="28"/>
      <c r="C66" s="14"/>
      <c r="D66" s="71">
        <v>349</v>
      </c>
      <c r="E66" s="101">
        <v>33419119.66</v>
      </c>
      <c r="F66" s="101">
        <v>3874653.72</v>
      </c>
      <c r="G66" s="102">
        <f t="shared" si="0"/>
        <v>0.88405877355777118</v>
      </c>
      <c r="H66" s="2"/>
    </row>
    <row r="67" spans="1:8" ht="15.75" x14ac:dyDescent="0.25">
      <c r="A67" s="69" t="s">
        <v>93</v>
      </c>
      <c r="B67" s="30"/>
      <c r="C67" s="14"/>
      <c r="D67" s="71">
        <v>19</v>
      </c>
      <c r="E67" s="101">
        <v>453436.63</v>
      </c>
      <c r="F67" s="101">
        <v>68572.399999999994</v>
      </c>
      <c r="G67" s="102">
        <f t="shared" si="0"/>
        <v>0.84877181184060935</v>
      </c>
      <c r="H67" s="2"/>
    </row>
    <row r="68" spans="1:8" x14ac:dyDescent="0.2">
      <c r="A68" s="16" t="s">
        <v>42</v>
      </c>
      <c r="B68" s="30"/>
      <c r="C68" s="14"/>
      <c r="D68" s="72"/>
      <c r="E68" s="104"/>
      <c r="F68" s="101"/>
      <c r="G68" s="103"/>
      <c r="H68" s="2"/>
    </row>
    <row r="69" spans="1:8" x14ac:dyDescent="0.2">
      <c r="A69" s="16" t="s">
        <v>43</v>
      </c>
      <c r="B69" s="28"/>
      <c r="C69" s="14"/>
      <c r="D69" s="72"/>
      <c r="E69" s="104"/>
      <c r="F69" s="101"/>
      <c r="G69" s="103"/>
    </row>
    <row r="70" spans="1:8" x14ac:dyDescent="0.2">
      <c r="A70" s="16" t="s">
        <v>44</v>
      </c>
      <c r="B70" s="28"/>
      <c r="C70" s="14"/>
      <c r="D70" s="72"/>
      <c r="E70" s="100"/>
      <c r="F70" s="101"/>
      <c r="G70" s="103"/>
    </row>
    <row r="71" spans="1:8" x14ac:dyDescent="0.2">
      <c r="A71" s="16" t="s">
        <v>30</v>
      </c>
      <c r="B71" s="28"/>
      <c r="C71" s="14"/>
      <c r="D71" s="72"/>
      <c r="E71" s="100"/>
      <c r="F71" s="101"/>
      <c r="G71" s="103"/>
    </row>
    <row r="72" spans="1:8" ht="15.75" x14ac:dyDescent="0.25">
      <c r="A72" s="32"/>
      <c r="B72" s="18"/>
      <c r="C72" s="14"/>
      <c r="D72" s="72"/>
      <c r="E72" s="111"/>
      <c r="F72" s="111"/>
      <c r="G72" s="103"/>
    </row>
    <row r="73" spans="1:8" ht="15.75" x14ac:dyDescent="0.25">
      <c r="A73" s="20" t="s">
        <v>45</v>
      </c>
      <c r="B73" s="20"/>
      <c r="C73" s="21"/>
      <c r="D73" s="73">
        <f>SUM(D56:D69)</f>
        <v>437</v>
      </c>
      <c r="E73" s="112">
        <f>SUM(E56:E72)</f>
        <v>38975023.350000001</v>
      </c>
      <c r="F73" s="112">
        <f>SUM(F56:F72)</f>
        <v>4281488.9200000009</v>
      </c>
      <c r="G73" s="106">
        <f>1-(+F73/E73)</f>
        <v>0.89014788056566996</v>
      </c>
    </row>
    <row r="74" spans="1:8" x14ac:dyDescent="0.2">
      <c r="A74" s="33"/>
      <c r="B74" s="33"/>
      <c r="C74" s="33"/>
      <c r="D74" s="113"/>
      <c r="E74" s="114"/>
      <c r="F74" s="115"/>
      <c r="G74" s="115"/>
    </row>
    <row r="75" spans="1:8" ht="18" x14ac:dyDescent="0.25">
      <c r="A75" s="34" t="s">
        <v>46</v>
      </c>
      <c r="B75" s="35"/>
      <c r="C75" s="35"/>
      <c r="D75" s="116"/>
      <c r="E75" s="116"/>
      <c r="F75" s="36">
        <f>+F73+F51+F39</f>
        <v>4371655.7300000004</v>
      </c>
      <c r="G75" s="116"/>
    </row>
  </sheetData>
  <phoneticPr fontId="17" type="noConversion"/>
  <printOptions horizontalCentered="1"/>
  <pageMargins left="0.20624999999999999" right="0.5" top="0.31944444444444398" bottom="0.25" header="0.5" footer="0.5"/>
  <pageSetup scale="5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="87" zoomScaleNormal="87" workbookViewId="0">
      <selection activeCell="D9" sqref="D9"/>
    </sheetView>
  </sheetViews>
  <sheetFormatPr defaultRowHeight="15" x14ac:dyDescent="0.2"/>
  <cols>
    <col min="1" max="1" width="9.6640625" style="56" customWidth="1"/>
    <col min="2" max="2" width="15.6640625" style="56" customWidth="1"/>
    <col min="3" max="3" width="3.6640625" style="56" customWidth="1"/>
    <col min="4" max="4" width="6.6640625" style="56" customWidth="1"/>
    <col min="5" max="6" width="14.6640625" style="56" customWidth="1"/>
    <col min="7" max="7" width="11.6640625" style="56" customWidth="1"/>
    <col min="8" max="8" width="3.6640625" style="56" customWidth="1"/>
    <col min="9" max="16384" width="8.88671875" style="56"/>
  </cols>
  <sheetData>
    <row r="1" spans="1:8" ht="23.25" x14ac:dyDescent="0.35">
      <c r="A1" s="55" t="s">
        <v>0</v>
      </c>
      <c r="B1" s="21"/>
      <c r="C1" s="21"/>
      <c r="D1" s="21"/>
      <c r="E1" s="21"/>
      <c r="F1" s="21"/>
      <c r="G1" s="21"/>
      <c r="H1" s="21"/>
    </row>
    <row r="2" spans="1:8" ht="23.25" x14ac:dyDescent="0.35">
      <c r="A2" s="55" t="s">
        <v>1</v>
      </c>
      <c r="B2" s="21"/>
      <c r="C2" s="21"/>
      <c r="D2" s="21"/>
      <c r="E2" s="21"/>
      <c r="F2" s="21"/>
      <c r="G2" s="21"/>
      <c r="H2" s="21"/>
    </row>
    <row r="3" spans="1:8" ht="23.25" x14ac:dyDescent="0.35">
      <c r="A3" s="1" t="str">
        <f>ARG!$A$3</f>
        <v>MONTH ENDED:  MARCH 2026</v>
      </c>
      <c r="B3" s="21"/>
      <c r="C3" s="21"/>
      <c r="D3" s="21"/>
      <c r="E3" s="21"/>
      <c r="F3" s="21"/>
      <c r="G3" s="21"/>
      <c r="H3" s="21"/>
    </row>
    <row r="4" spans="1:8" x14ac:dyDescent="0.2">
      <c r="A4" s="59"/>
      <c r="B4" s="59"/>
      <c r="C4" s="59"/>
      <c r="D4" s="59"/>
      <c r="E4" s="59"/>
      <c r="F4" s="5"/>
      <c r="G4" s="5"/>
      <c r="H4" s="21"/>
    </row>
    <row r="5" spans="1:8" ht="23.25" x14ac:dyDescent="0.35">
      <c r="A5" s="21"/>
      <c r="B5" s="59"/>
      <c r="C5" s="59"/>
      <c r="D5" s="60" t="s">
        <v>130</v>
      </c>
      <c r="E5" s="61"/>
      <c r="F5" s="8"/>
      <c r="G5" s="5"/>
      <c r="H5" s="62"/>
    </row>
    <row r="6" spans="1:8" ht="18" x14ac:dyDescent="0.25">
      <c r="A6" s="23" t="s">
        <v>3</v>
      </c>
      <c r="B6" s="59"/>
      <c r="C6" s="59"/>
      <c r="D6" s="59"/>
      <c r="E6" s="59"/>
      <c r="F6" s="5"/>
      <c r="G6" s="5"/>
      <c r="H6" s="62"/>
    </row>
    <row r="7" spans="1:8" ht="15.75" x14ac:dyDescent="0.25">
      <c r="A7" s="63"/>
      <c r="B7" s="63"/>
      <c r="C7" s="63"/>
      <c r="D7" s="63"/>
      <c r="E7" s="25" t="s">
        <v>4</v>
      </c>
      <c r="F7" s="25" t="s">
        <v>4</v>
      </c>
      <c r="G7" s="12" t="s">
        <v>5</v>
      </c>
      <c r="H7" s="24"/>
    </row>
    <row r="8" spans="1:8" ht="15.75" x14ac:dyDescent="0.25">
      <c r="A8" s="63"/>
      <c r="B8" s="63"/>
      <c r="C8" s="63"/>
      <c r="D8" s="25" t="s">
        <v>6</v>
      </c>
      <c r="E8" s="25" t="s">
        <v>7</v>
      </c>
      <c r="F8" s="12" t="s">
        <v>8</v>
      </c>
      <c r="G8" s="12" t="s">
        <v>9</v>
      </c>
      <c r="H8" s="24"/>
    </row>
    <row r="9" spans="1:8" ht="15.75" x14ac:dyDescent="0.25">
      <c r="A9" s="136" t="s">
        <v>10</v>
      </c>
      <c r="B9" s="137"/>
      <c r="C9" s="14"/>
      <c r="D9" s="71"/>
      <c r="E9" s="101"/>
      <c r="F9" s="101"/>
      <c r="G9" s="118"/>
      <c r="H9" s="65"/>
    </row>
    <row r="10" spans="1:8" ht="15.75" x14ac:dyDescent="0.25">
      <c r="A10" s="136" t="s">
        <v>11</v>
      </c>
      <c r="B10" s="137"/>
      <c r="C10" s="14"/>
      <c r="D10" s="71"/>
      <c r="E10" s="101"/>
      <c r="F10" s="101"/>
      <c r="G10" s="118"/>
      <c r="H10" s="65"/>
    </row>
    <row r="11" spans="1:8" ht="15.75" x14ac:dyDescent="0.25">
      <c r="A11" s="136" t="s">
        <v>52</v>
      </c>
      <c r="B11" s="137"/>
      <c r="C11" s="14"/>
      <c r="D11" s="71"/>
      <c r="E11" s="101"/>
      <c r="F11" s="101"/>
      <c r="G11" s="118"/>
      <c r="H11" s="65"/>
    </row>
    <row r="12" spans="1:8" ht="15.75" x14ac:dyDescent="0.25">
      <c r="A12" s="136" t="s">
        <v>62</v>
      </c>
      <c r="B12" s="137"/>
      <c r="C12" s="14"/>
      <c r="D12" s="71"/>
      <c r="E12" s="101"/>
      <c r="F12" s="101"/>
      <c r="G12" s="118"/>
      <c r="H12" s="65"/>
    </row>
    <row r="13" spans="1:8" ht="15.75" x14ac:dyDescent="0.25">
      <c r="A13" s="136" t="s">
        <v>13</v>
      </c>
      <c r="B13" s="137"/>
      <c r="C13" s="14"/>
      <c r="D13" s="71"/>
      <c r="E13" s="101"/>
      <c r="F13" s="101"/>
      <c r="G13" s="118"/>
      <c r="H13" s="65"/>
    </row>
    <row r="14" spans="1:8" ht="15.75" x14ac:dyDescent="0.25">
      <c r="A14" s="136" t="s">
        <v>64</v>
      </c>
      <c r="B14" s="137"/>
      <c r="C14" s="14"/>
      <c r="D14" s="71"/>
      <c r="E14" s="101"/>
      <c r="F14" s="101"/>
      <c r="G14" s="118"/>
      <c r="H14" s="65"/>
    </row>
    <row r="15" spans="1:8" ht="15.75" x14ac:dyDescent="0.25">
      <c r="A15" s="136" t="s">
        <v>25</v>
      </c>
      <c r="B15" s="137"/>
      <c r="C15" s="14"/>
      <c r="D15" s="71">
        <v>3</v>
      </c>
      <c r="E15" s="101">
        <v>574126</v>
      </c>
      <c r="F15" s="101">
        <v>196934</v>
      </c>
      <c r="G15" s="118">
        <f>F15/E15</f>
        <v>0.34301529629384492</v>
      </c>
      <c r="H15" s="65"/>
    </row>
    <row r="16" spans="1:8" ht="15.75" x14ac:dyDescent="0.25">
      <c r="A16" s="136" t="s">
        <v>65</v>
      </c>
      <c r="B16" s="137"/>
      <c r="C16" s="14"/>
      <c r="D16" s="71"/>
      <c r="E16" s="101"/>
      <c r="F16" s="101"/>
      <c r="G16" s="118"/>
      <c r="H16" s="65"/>
    </row>
    <row r="17" spans="1:8" ht="15.75" x14ac:dyDescent="0.25">
      <c r="A17" s="136" t="s">
        <v>91</v>
      </c>
      <c r="B17" s="137"/>
      <c r="C17" s="14"/>
      <c r="D17" s="71"/>
      <c r="E17" s="101"/>
      <c r="F17" s="101"/>
      <c r="G17" s="118"/>
      <c r="H17" s="65"/>
    </row>
    <row r="18" spans="1:8" ht="15.75" x14ac:dyDescent="0.25">
      <c r="A18" s="136" t="s">
        <v>14</v>
      </c>
      <c r="B18" s="137"/>
      <c r="C18" s="14"/>
      <c r="D18" s="71"/>
      <c r="E18" s="101"/>
      <c r="F18" s="101"/>
      <c r="G18" s="118"/>
      <c r="H18" s="65"/>
    </row>
    <row r="19" spans="1:8" ht="15.75" x14ac:dyDescent="0.25">
      <c r="A19" s="136" t="s">
        <v>16</v>
      </c>
      <c r="B19" s="137"/>
      <c r="C19" s="14"/>
      <c r="D19" s="71">
        <v>1</v>
      </c>
      <c r="E19" s="101">
        <v>618139</v>
      </c>
      <c r="F19" s="101">
        <v>124021</v>
      </c>
      <c r="G19" s="118">
        <f>F19/E19</f>
        <v>0.20063610288300851</v>
      </c>
      <c r="H19" s="65"/>
    </row>
    <row r="20" spans="1:8" ht="15.75" x14ac:dyDescent="0.25">
      <c r="A20" s="136" t="s">
        <v>86</v>
      </c>
      <c r="B20" s="137"/>
      <c r="C20" s="14"/>
      <c r="D20" s="71"/>
      <c r="E20" s="101"/>
      <c r="F20" s="101"/>
      <c r="G20" s="118"/>
      <c r="H20" s="65"/>
    </row>
    <row r="21" spans="1:8" ht="15.75" x14ac:dyDescent="0.25">
      <c r="A21" s="136" t="s">
        <v>87</v>
      </c>
      <c r="B21" s="137"/>
      <c r="C21" s="14"/>
      <c r="D21" s="71"/>
      <c r="E21" s="101"/>
      <c r="F21" s="101"/>
      <c r="G21" s="118"/>
      <c r="H21" s="65"/>
    </row>
    <row r="22" spans="1:8" ht="15.75" x14ac:dyDescent="0.25">
      <c r="A22" s="136" t="s">
        <v>17</v>
      </c>
      <c r="B22" s="137"/>
      <c r="C22" s="14"/>
      <c r="D22" s="71"/>
      <c r="E22" s="101"/>
      <c r="F22" s="101"/>
      <c r="G22" s="118"/>
      <c r="H22" s="65"/>
    </row>
    <row r="23" spans="1:8" ht="15.75" x14ac:dyDescent="0.25">
      <c r="A23" s="136" t="s">
        <v>97</v>
      </c>
      <c r="B23" s="137"/>
      <c r="C23" s="14"/>
      <c r="D23" s="71"/>
      <c r="E23" s="101"/>
      <c r="F23" s="101"/>
      <c r="G23" s="118"/>
      <c r="H23" s="65"/>
    </row>
    <row r="24" spans="1:8" ht="15.75" x14ac:dyDescent="0.25">
      <c r="A24" s="136" t="s">
        <v>18</v>
      </c>
      <c r="B24" s="137"/>
      <c r="C24" s="14"/>
      <c r="D24" s="71">
        <v>2</v>
      </c>
      <c r="E24" s="101">
        <v>722526</v>
      </c>
      <c r="F24" s="101">
        <v>115218.5</v>
      </c>
      <c r="G24" s="118">
        <f>F24/E24</f>
        <v>0.15946623374106952</v>
      </c>
      <c r="H24" s="65"/>
    </row>
    <row r="25" spans="1:8" ht="15.75" x14ac:dyDescent="0.25">
      <c r="A25" s="138" t="s">
        <v>20</v>
      </c>
      <c r="B25" s="137"/>
      <c r="C25" s="14"/>
      <c r="D25" s="71"/>
      <c r="E25" s="101"/>
      <c r="F25" s="101"/>
      <c r="G25" s="118"/>
      <c r="H25" s="65"/>
    </row>
    <row r="26" spans="1:8" ht="15.75" x14ac:dyDescent="0.25">
      <c r="A26" s="138" t="s">
        <v>21</v>
      </c>
      <c r="B26" s="137"/>
      <c r="C26" s="14"/>
      <c r="D26" s="71">
        <v>4</v>
      </c>
      <c r="E26" s="101">
        <v>16748</v>
      </c>
      <c r="F26" s="101">
        <v>16748</v>
      </c>
      <c r="G26" s="118">
        <f>F26/E26</f>
        <v>1</v>
      </c>
      <c r="H26" s="65"/>
    </row>
    <row r="27" spans="1:8" ht="15.75" x14ac:dyDescent="0.25">
      <c r="A27" s="139" t="s">
        <v>22</v>
      </c>
      <c r="B27" s="137"/>
      <c r="C27" s="14"/>
      <c r="D27" s="71"/>
      <c r="E27" s="101"/>
      <c r="F27" s="101"/>
      <c r="G27" s="118"/>
      <c r="H27" s="65"/>
    </row>
    <row r="28" spans="1:8" ht="15.75" x14ac:dyDescent="0.25">
      <c r="A28" s="139" t="s">
        <v>23</v>
      </c>
      <c r="B28" s="137"/>
      <c r="C28" s="14"/>
      <c r="D28" s="71"/>
      <c r="E28" s="101"/>
      <c r="F28" s="101"/>
      <c r="G28" s="118"/>
      <c r="H28" s="65"/>
    </row>
    <row r="29" spans="1:8" ht="15.75" x14ac:dyDescent="0.25">
      <c r="A29" s="139" t="s">
        <v>88</v>
      </c>
      <c r="B29" s="137"/>
      <c r="C29" s="14"/>
      <c r="D29" s="71">
        <v>1</v>
      </c>
      <c r="E29" s="101">
        <v>90460</v>
      </c>
      <c r="F29" s="101">
        <v>24666</v>
      </c>
      <c r="G29" s="118">
        <f>F29/E29</f>
        <v>0.27267300464293609</v>
      </c>
      <c r="H29" s="65"/>
    </row>
    <row r="30" spans="1:8" ht="15.75" x14ac:dyDescent="0.25">
      <c r="A30" s="139" t="s">
        <v>109</v>
      </c>
      <c r="B30" s="137"/>
      <c r="C30" s="14"/>
      <c r="D30" s="71">
        <v>11</v>
      </c>
      <c r="E30" s="101">
        <v>1122942</v>
      </c>
      <c r="F30" s="101">
        <v>262618.5</v>
      </c>
      <c r="G30" s="118">
        <f>F30/E30</f>
        <v>0.23386648642583499</v>
      </c>
      <c r="H30" s="65"/>
    </row>
    <row r="31" spans="1:8" ht="15.75" x14ac:dyDescent="0.25">
      <c r="A31" s="139" t="s">
        <v>116</v>
      </c>
      <c r="B31" s="137"/>
      <c r="C31" s="14"/>
      <c r="D31" s="71"/>
      <c r="E31" s="101"/>
      <c r="F31" s="101"/>
      <c r="G31" s="118"/>
      <c r="H31" s="65"/>
    </row>
    <row r="32" spans="1:8" ht="15.75" x14ac:dyDescent="0.25">
      <c r="A32" s="139" t="s">
        <v>90</v>
      </c>
      <c r="B32" s="137"/>
      <c r="C32" s="14"/>
      <c r="D32" s="71"/>
      <c r="E32" s="101"/>
      <c r="F32" s="101"/>
      <c r="G32" s="118"/>
      <c r="H32" s="65"/>
    </row>
    <row r="33" spans="1:8" ht="15.75" x14ac:dyDescent="0.25">
      <c r="A33" s="139" t="s">
        <v>66</v>
      </c>
      <c r="B33" s="137"/>
      <c r="C33" s="14"/>
      <c r="D33" s="71"/>
      <c r="E33" s="101"/>
      <c r="F33" s="101"/>
      <c r="G33" s="118"/>
      <c r="H33" s="65"/>
    </row>
    <row r="34" spans="1:8" ht="15.75" x14ac:dyDescent="0.25">
      <c r="A34" s="139" t="s">
        <v>118</v>
      </c>
      <c r="B34" s="137"/>
      <c r="C34" s="14"/>
      <c r="D34" s="71">
        <v>1</v>
      </c>
      <c r="E34" s="101">
        <v>189802</v>
      </c>
      <c r="F34" s="101">
        <v>70575.5</v>
      </c>
      <c r="G34" s="118">
        <f>F34/E34</f>
        <v>0.37183749380933817</v>
      </c>
      <c r="H34" s="65"/>
    </row>
    <row r="35" spans="1:8" x14ac:dyDescent="0.2">
      <c r="A35" s="16" t="s">
        <v>28</v>
      </c>
      <c r="B35" s="13"/>
      <c r="C35" s="14"/>
      <c r="D35" s="72"/>
      <c r="E35" s="100">
        <v>240</v>
      </c>
      <c r="F35" s="101">
        <v>0</v>
      </c>
      <c r="G35" s="119"/>
      <c r="H35" s="65"/>
    </row>
    <row r="36" spans="1:8" x14ac:dyDescent="0.2">
      <c r="A36" s="16" t="s">
        <v>44</v>
      </c>
      <c r="B36" s="13"/>
      <c r="C36" s="14"/>
      <c r="D36" s="72"/>
      <c r="E36" s="100"/>
      <c r="F36" s="101"/>
      <c r="G36" s="119"/>
      <c r="H36" s="65"/>
    </row>
    <row r="37" spans="1:8" x14ac:dyDescent="0.2">
      <c r="A37" s="16" t="s">
        <v>30</v>
      </c>
      <c r="B37" s="13"/>
      <c r="C37" s="14"/>
      <c r="D37" s="72"/>
      <c r="E37" s="120"/>
      <c r="F37" s="121"/>
      <c r="G37" s="119"/>
      <c r="H37" s="65"/>
    </row>
    <row r="38" spans="1:8" x14ac:dyDescent="0.2">
      <c r="A38" s="17"/>
      <c r="B38" s="18"/>
      <c r="C38" s="14"/>
      <c r="D38" s="72"/>
      <c r="E38" s="111"/>
      <c r="F38" s="111"/>
      <c r="G38" s="119"/>
      <c r="H38" s="65"/>
    </row>
    <row r="39" spans="1:8" ht="15.75" x14ac:dyDescent="0.25">
      <c r="A39" s="19" t="s">
        <v>31</v>
      </c>
      <c r="B39" s="20"/>
      <c r="C39" s="21"/>
      <c r="D39" s="73">
        <f>SUM(D9:D38)</f>
        <v>23</v>
      </c>
      <c r="E39" s="112">
        <f>SUM(E9:E38)</f>
        <v>3334983</v>
      </c>
      <c r="F39" s="112">
        <f>SUM(F9:F38)</f>
        <v>810781.5</v>
      </c>
      <c r="G39" s="122">
        <f>F39/E39</f>
        <v>0.24311413281566951</v>
      </c>
      <c r="H39" s="66"/>
    </row>
    <row r="40" spans="1:8" ht="15.75" x14ac:dyDescent="0.25">
      <c r="A40" s="22"/>
      <c r="B40" s="22"/>
      <c r="C40" s="22"/>
      <c r="D40" s="107"/>
      <c r="E40" s="108"/>
      <c r="F40" s="74"/>
      <c r="G40" s="74"/>
      <c r="H40" s="67"/>
    </row>
    <row r="41" spans="1:8" ht="18" x14ac:dyDescent="0.25">
      <c r="A41" s="23" t="s">
        <v>32</v>
      </c>
      <c r="B41" s="24"/>
      <c r="C41" s="24"/>
      <c r="D41" s="11"/>
      <c r="E41" s="109"/>
      <c r="F41" s="75"/>
      <c r="G41" s="75"/>
      <c r="H41" s="67"/>
    </row>
    <row r="42" spans="1:8" ht="15.75" x14ac:dyDescent="0.25">
      <c r="A42" s="26"/>
      <c r="B42" s="26"/>
      <c r="C42" s="26"/>
      <c r="D42" s="110"/>
      <c r="E42" s="11" t="s">
        <v>122</v>
      </c>
      <c r="F42" s="11" t="s">
        <v>122</v>
      </c>
      <c r="G42" s="11" t="s">
        <v>5</v>
      </c>
      <c r="H42" s="67"/>
    </row>
    <row r="43" spans="1:8" ht="15.75" x14ac:dyDescent="0.25">
      <c r="A43" s="26"/>
      <c r="B43" s="26"/>
      <c r="C43" s="26"/>
      <c r="D43" s="110" t="s">
        <v>6</v>
      </c>
      <c r="E43" s="76" t="s">
        <v>123</v>
      </c>
      <c r="F43" s="75" t="s">
        <v>8</v>
      </c>
      <c r="G43" s="75" t="s">
        <v>124</v>
      </c>
      <c r="H43" s="67"/>
    </row>
    <row r="44" spans="1:8" ht="15.75" x14ac:dyDescent="0.25">
      <c r="A44" s="27" t="s">
        <v>33</v>
      </c>
      <c r="B44" s="28"/>
      <c r="C44" s="14"/>
      <c r="D44" s="71">
        <v>30</v>
      </c>
      <c r="E44" s="101">
        <v>738763.85</v>
      </c>
      <c r="F44" s="101">
        <v>73169.41</v>
      </c>
      <c r="G44" s="118">
        <f>1-(+F44/E44)</f>
        <v>0.90095697021450083</v>
      </c>
      <c r="H44" s="65"/>
    </row>
    <row r="45" spans="1:8" ht="15.75" x14ac:dyDescent="0.25">
      <c r="A45" s="27" t="s">
        <v>34</v>
      </c>
      <c r="B45" s="28"/>
      <c r="C45" s="14"/>
      <c r="D45" s="71"/>
      <c r="E45" s="101"/>
      <c r="F45" s="101"/>
      <c r="G45" s="118"/>
      <c r="H45" s="65"/>
    </row>
    <row r="46" spans="1:8" ht="15.75" x14ac:dyDescent="0.25">
      <c r="A46" s="27" t="s">
        <v>35</v>
      </c>
      <c r="B46" s="28"/>
      <c r="C46" s="14"/>
      <c r="D46" s="71">
        <v>64</v>
      </c>
      <c r="E46" s="101">
        <v>2493905.25</v>
      </c>
      <c r="F46" s="101">
        <v>232199.36</v>
      </c>
      <c r="G46" s="118">
        <f t="shared" ref="G46:G52" si="0">1-(+F46/E46)</f>
        <v>0.90689327110562845</v>
      </c>
      <c r="H46" s="65"/>
    </row>
    <row r="47" spans="1:8" ht="15.75" x14ac:dyDescent="0.25">
      <c r="A47" s="27" t="s">
        <v>36</v>
      </c>
      <c r="B47" s="28"/>
      <c r="C47" s="14"/>
      <c r="D47" s="71">
        <v>12</v>
      </c>
      <c r="E47" s="101">
        <v>2693171.82</v>
      </c>
      <c r="F47" s="101">
        <v>110125.14</v>
      </c>
      <c r="G47" s="118">
        <f t="shared" si="0"/>
        <v>0.95910950085613178</v>
      </c>
      <c r="H47" s="65"/>
    </row>
    <row r="48" spans="1:8" ht="15.75" x14ac:dyDescent="0.25">
      <c r="A48" s="27" t="s">
        <v>37</v>
      </c>
      <c r="B48" s="28"/>
      <c r="C48" s="14"/>
      <c r="D48" s="71">
        <v>62</v>
      </c>
      <c r="E48" s="101">
        <v>3799561.93</v>
      </c>
      <c r="F48" s="101">
        <v>308396.39</v>
      </c>
      <c r="G48" s="118">
        <f t="shared" si="0"/>
        <v>0.91883369828373873</v>
      </c>
      <c r="H48" s="65"/>
    </row>
    <row r="49" spans="1:8" ht="15.75" x14ac:dyDescent="0.25">
      <c r="A49" s="27" t="s">
        <v>38</v>
      </c>
      <c r="B49" s="28"/>
      <c r="C49" s="14"/>
      <c r="D49" s="71"/>
      <c r="E49" s="101"/>
      <c r="F49" s="101"/>
      <c r="G49" s="118"/>
      <c r="H49" s="65"/>
    </row>
    <row r="50" spans="1:8" ht="15.75" x14ac:dyDescent="0.25">
      <c r="A50" s="27" t="s">
        <v>39</v>
      </c>
      <c r="B50" s="28"/>
      <c r="C50" s="14"/>
      <c r="D50" s="71">
        <v>8</v>
      </c>
      <c r="E50" s="101">
        <v>573090</v>
      </c>
      <c r="F50" s="101">
        <v>85725</v>
      </c>
      <c r="G50" s="118">
        <f t="shared" si="0"/>
        <v>0.85041616500026174</v>
      </c>
      <c r="H50" s="65"/>
    </row>
    <row r="51" spans="1:8" ht="15.75" x14ac:dyDescent="0.25">
      <c r="A51" s="27" t="s">
        <v>40</v>
      </c>
      <c r="B51" s="28"/>
      <c r="C51" s="14"/>
      <c r="D51" s="71">
        <v>4</v>
      </c>
      <c r="E51" s="101">
        <v>280690</v>
      </c>
      <c r="F51" s="101">
        <v>44360</v>
      </c>
      <c r="G51" s="118">
        <f t="shared" si="0"/>
        <v>0.84196088211193842</v>
      </c>
      <c r="H51" s="65"/>
    </row>
    <row r="52" spans="1:8" ht="15.75" x14ac:dyDescent="0.25">
      <c r="A52" s="27" t="s">
        <v>41</v>
      </c>
      <c r="B52" s="28"/>
      <c r="C52" s="14"/>
      <c r="D52" s="71">
        <v>2</v>
      </c>
      <c r="E52" s="101">
        <v>306725</v>
      </c>
      <c r="F52" s="101">
        <v>73750</v>
      </c>
      <c r="G52" s="118">
        <f t="shared" si="0"/>
        <v>0.75955660608036513</v>
      </c>
      <c r="H52" s="65"/>
    </row>
    <row r="53" spans="1:8" ht="15.75" x14ac:dyDescent="0.25">
      <c r="A53" s="29" t="s">
        <v>59</v>
      </c>
      <c r="B53" s="28"/>
      <c r="C53" s="14"/>
      <c r="D53" s="71"/>
      <c r="E53" s="101"/>
      <c r="F53" s="101"/>
      <c r="G53" s="118"/>
      <c r="H53" s="65"/>
    </row>
    <row r="54" spans="1:8" ht="15.75" x14ac:dyDescent="0.25">
      <c r="A54" s="27" t="s">
        <v>60</v>
      </c>
      <c r="B54" s="30"/>
      <c r="C54" s="14"/>
      <c r="D54" s="71">
        <v>609</v>
      </c>
      <c r="E54" s="101">
        <v>42485339.75</v>
      </c>
      <c r="F54" s="101">
        <v>4770955.41</v>
      </c>
      <c r="G54" s="118">
        <f>1-(+F54/E54)</f>
        <v>0.88770348929597531</v>
      </c>
      <c r="H54" s="65"/>
    </row>
    <row r="55" spans="1:8" ht="15.75" x14ac:dyDescent="0.25">
      <c r="A55" s="27" t="s">
        <v>61</v>
      </c>
      <c r="B55" s="30"/>
      <c r="C55" s="14"/>
      <c r="D55" s="71">
        <v>8</v>
      </c>
      <c r="E55" s="101">
        <v>1172092.8700000001</v>
      </c>
      <c r="F55" s="101">
        <v>51548.62</v>
      </c>
      <c r="G55" s="118">
        <f>1-(+F55/E55)</f>
        <v>0.95602002083674475</v>
      </c>
      <c r="H55" s="65"/>
    </row>
    <row r="56" spans="1:8" x14ac:dyDescent="0.2">
      <c r="A56" s="16" t="s">
        <v>42</v>
      </c>
      <c r="B56" s="30"/>
      <c r="C56" s="14"/>
      <c r="D56" s="72"/>
      <c r="E56" s="104"/>
      <c r="F56" s="101"/>
      <c r="G56" s="119"/>
      <c r="H56" s="65"/>
    </row>
    <row r="57" spans="1:8" x14ac:dyDescent="0.2">
      <c r="A57" s="16" t="s">
        <v>43</v>
      </c>
      <c r="B57" s="28"/>
      <c r="C57" s="14"/>
      <c r="D57" s="72"/>
      <c r="E57" s="104"/>
      <c r="F57" s="101"/>
      <c r="G57" s="119"/>
      <c r="H57" s="65"/>
    </row>
    <row r="58" spans="1:8" x14ac:dyDescent="0.2">
      <c r="A58" s="16" t="s">
        <v>44</v>
      </c>
      <c r="B58" s="28"/>
      <c r="C58" s="14"/>
      <c r="D58" s="72"/>
      <c r="E58" s="100"/>
      <c r="F58" s="101"/>
      <c r="G58" s="119"/>
      <c r="H58" s="65"/>
    </row>
    <row r="59" spans="1:8" x14ac:dyDescent="0.2">
      <c r="A59" s="16" t="s">
        <v>30</v>
      </c>
      <c r="B59" s="28"/>
      <c r="C59" s="14"/>
      <c r="D59" s="72"/>
      <c r="E59" s="100"/>
      <c r="F59" s="101"/>
      <c r="G59" s="119"/>
      <c r="H59" s="65"/>
    </row>
    <row r="60" spans="1:8" ht="15.75" x14ac:dyDescent="0.25">
      <c r="A60" s="32"/>
      <c r="B60" s="18"/>
      <c r="C60" s="14"/>
      <c r="D60" s="72"/>
      <c r="E60" s="111"/>
      <c r="F60" s="111"/>
      <c r="G60" s="119"/>
      <c r="H60" s="65"/>
    </row>
    <row r="61" spans="1:8" ht="15.75" x14ac:dyDescent="0.25">
      <c r="A61" s="20" t="s">
        <v>45</v>
      </c>
      <c r="B61" s="33"/>
      <c r="C61" s="33"/>
      <c r="D61" s="73">
        <f>SUM(D44:D57)</f>
        <v>799</v>
      </c>
      <c r="E61" s="112">
        <f>SUM(E44:E60)</f>
        <v>54543340.469999999</v>
      </c>
      <c r="F61" s="112">
        <f>SUM(F44:F60)</f>
        <v>5750229.3300000001</v>
      </c>
      <c r="G61" s="122">
        <f>1-(F61/E61)</f>
        <v>0.89457504288424083</v>
      </c>
      <c r="H61" s="62"/>
    </row>
    <row r="62" spans="1:8" ht="18" x14ac:dyDescent="0.25">
      <c r="A62" s="34"/>
      <c r="B62" s="35"/>
      <c r="C62" s="35"/>
      <c r="D62" s="123"/>
      <c r="E62" s="114"/>
      <c r="F62" s="115"/>
      <c r="G62" s="115"/>
      <c r="H62" s="64"/>
    </row>
    <row r="63" spans="1:8" ht="18" x14ac:dyDescent="0.25">
      <c r="A63" s="34" t="s">
        <v>46</v>
      </c>
      <c r="B63" s="35"/>
      <c r="C63" s="35"/>
      <c r="D63" s="51"/>
      <c r="E63" s="116"/>
      <c r="F63" s="36">
        <f>F61+F39</f>
        <v>6561010.8300000001</v>
      </c>
      <c r="G63" s="116"/>
      <c r="H63" s="64"/>
    </row>
    <row r="64" spans="1:8" ht="18" x14ac:dyDescent="0.25">
      <c r="A64" s="34"/>
      <c r="B64" s="35"/>
      <c r="C64" s="35"/>
      <c r="D64" s="50"/>
      <c r="E64" s="35"/>
      <c r="F64" s="36"/>
      <c r="G64" s="35"/>
      <c r="H64" s="64"/>
    </row>
    <row r="65" spans="1:8" ht="15.75" x14ac:dyDescent="0.25">
      <c r="A65" s="4" t="s">
        <v>47</v>
      </c>
      <c r="B65" s="39"/>
      <c r="C65" s="39"/>
      <c r="D65" s="39"/>
      <c r="E65" s="39"/>
      <c r="F65" s="40"/>
      <c r="G65" s="39"/>
      <c r="H65" s="24"/>
    </row>
    <row r="66" spans="1:8" ht="15.75" x14ac:dyDescent="0.25">
      <c r="A66" s="4" t="s">
        <v>48</v>
      </c>
      <c r="B66" s="39"/>
      <c r="C66" s="39"/>
      <c r="D66" s="39"/>
      <c r="E66" s="39"/>
      <c r="F66" s="40"/>
      <c r="G66" s="39"/>
      <c r="H66" s="24"/>
    </row>
    <row r="67" spans="1:8" ht="15.75" x14ac:dyDescent="0.25">
      <c r="A67" s="4" t="s">
        <v>49</v>
      </c>
      <c r="B67" s="39"/>
      <c r="C67" s="39"/>
      <c r="D67" s="39"/>
      <c r="E67" s="39"/>
      <c r="F67" s="40"/>
      <c r="G67" s="39"/>
      <c r="H67" s="24"/>
    </row>
    <row r="68" spans="1:8" ht="18" x14ac:dyDescent="0.25">
      <c r="A68" s="4"/>
      <c r="B68" s="39"/>
      <c r="C68" s="39"/>
      <c r="D68" s="39"/>
      <c r="E68" s="39"/>
      <c r="F68" s="40"/>
      <c r="G68" s="39"/>
      <c r="H68" s="64"/>
    </row>
    <row r="69" spans="1:8" ht="18" x14ac:dyDescent="0.25">
      <c r="A69" s="41" t="s">
        <v>50</v>
      </c>
      <c r="B69" s="38"/>
      <c r="C69" s="38"/>
      <c r="D69" s="38"/>
      <c r="E69" s="38"/>
      <c r="F69" s="36"/>
      <c r="G69" s="38"/>
      <c r="H69" s="64"/>
    </row>
    <row r="70" spans="1:8" ht="15.75" x14ac:dyDescent="0.25">
      <c r="A70" s="58"/>
      <c r="B70" s="21"/>
      <c r="C70" s="21"/>
      <c r="H70" s="21"/>
    </row>
    <row r="71" spans="1:8" ht="18" x14ac:dyDescent="0.25">
      <c r="A71" s="81"/>
      <c r="B71" s="82"/>
      <c r="C71" s="82"/>
      <c r="D71" s="82"/>
    </row>
  </sheetData>
  <printOptions horizontalCentered="1"/>
  <pageMargins left="0.45" right="0.45" top="0.25" bottom="0.25" header="0.3" footer="0.3"/>
  <pageSetup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24"/>
  <sheetViews>
    <sheetView showOutlineSymbols="0" zoomScale="87" zoomScaleNormal="87" workbookViewId="0">
      <selection activeCell="B6" sqref="B6"/>
    </sheetView>
  </sheetViews>
  <sheetFormatPr defaultColWidth="9.6640625" defaultRowHeight="15" x14ac:dyDescent="0.2"/>
  <cols>
    <col min="1" max="1" width="39.6640625" style="56" customWidth="1"/>
    <col min="2" max="2" width="27.6640625" style="56" customWidth="1"/>
    <col min="3" max="16384" width="9.6640625" style="56"/>
  </cols>
  <sheetData>
    <row r="1" spans="1:4" ht="23.25" x14ac:dyDescent="0.35">
      <c r="A1" s="55" t="s">
        <v>0</v>
      </c>
      <c r="B1" s="35"/>
      <c r="C1" s="36"/>
      <c r="D1" s="35"/>
    </row>
    <row r="2" spans="1:4" ht="23.25" x14ac:dyDescent="0.35">
      <c r="A2" s="55" t="s">
        <v>1</v>
      </c>
      <c r="B2" s="35"/>
      <c r="C2" s="21"/>
      <c r="D2" s="21"/>
    </row>
    <row r="3" spans="1:4" ht="23.25" x14ac:dyDescent="0.35">
      <c r="A3" s="55" t="s">
        <v>76</v>
      </c>
      <c r="B3" s="35"/>
      <c r="C3" s="21"/>
      <c r="D3" s="21"/>
    </row>
    <row r="4" spans="1:4" ht="23.25" x14ac:dyDescent="0.35">
      <c r="A4" s="55" t="str">
        <f>ARG!$A$3</f>
        <v>MONTH ENDED:  MARCH 2026</v>
      </c>
      <c r="B4" s="35"/>
      <c r="C4" s="21"/>
      <c r="D4" s="21"/>
    </row>
    <row r="5" spans="1:4" ht="24" thickBot="1" x14ac:dyDescent="0.4">
      <c r="A5" s="55"/>
      <c r="B5" s="35"/>
      <c r="C5" s="21"/>
      <c r="D5" s="21"/>
    </row>
    <row r="6" spans="1:4" ht="21.75" thickTop="1" thickBot="1" x14ac:dyDescent="0.35">
      <c r="A6" s="88" t="s">
        <v>77</v>
      </c>
      <c r="B6" s="89">
        <f>+ARG!$D$39+CARUTHERSVILLE!$D$39+HOLLYWOOD!$D$39+HARKC!$D$39+BALLYSKC!$D$39+AMERKC!$D$39+LAGRANGE!$D$39+AMERSC!$D$39+RIVERCITY!$D$39+HORSESHOE!$D$39+ISLEBV!$D$39+STJO!$D$39+CAPE!$D$39</f>
        <v>402</v>
      </c>
      <c r="C6" s="57"/>
      <c r="D6" s="21"/>
    </row>
    <row r="7" spans="1:4" ht="21.75" thickTop="1" thickBot="1" x14ac:dyDescent="0.35">
      <c r="A7" s="90" t="s">
        <v>78</v>
      </c>
      <c r="B7" s="98">
        <f>+ARG!$E$39+CARUTHERSVILLE!$E$39+HOLLYWOOD!$E$39+HARKC!$E$39+BALLYSKC!$E$39+AMERKC!$E$39+LAGRANGE!$E$39+AMERSC!$E$39+RIVERCITY!$E$39+HORSESHOE!$E$39+ISLEBV!$E$39+STJO!$E$39+CAPE!$E$39</f>
        <v>118592674.09999999</v>
      </c>
      <c r="C7" s="57"/>
      <c r="D7" s="21"/>
    </row>
    <row r="8" spans="1:4" ht="21" thickTop="1" x14ac:dyDescent="0.3">
      <c r="A8" s="90" t="s">
        <v>79</v>
      </c>
      <c r="B8" s="98">
        <f>+ARG!$F$39+CARUTHERSVILLE!$F$39+HOLLYWOOD!$F$39+HARKC!$F$39+BALLYSKC!$F$39+AMERKC!$F$39+LAGRANGE!$F$39+AMERSC!$F$39+RIVERCITY!$F$39+HORSESHOE!$F$39+ISLEBV!$F$39+STJO!$F$39+CAPE!$F$39</f>
        <v>21918244.289999999</v>
      </c>
      <c r="C8" s="57"/>
      <c r="D8" s="21"/>
    </row>
    <row r="9" spans="1:4" ht="20.25" x14ac:dyDescent="0.3">
      <c r="A9" s="90" t="s">
        <v>80</v>
      </c>
      <c r="B9" s="80">
        <f>B8/B7</f>
        <v>0.18481954687620961</v>
      </c>
      <c r="C9" s="57"/>
      <c r="D9" s="21"/>
    </row>
    <row r="10" spans="1:4" ht="21" thickBot="1" x14ac:dyDescent="0.35">
      <c r="A10" s="92"/>
      <c r="B10" s="93"/>
      <c r="C10" s="57"/>
      <c r="D10" s="21"/>
    </row>
    <row r="11" spans="1:4" ht="21.75" thickTop="1" thickBot="1" x14ac:dyDescent="0.35">
      <c r="A11" s="90" t="s">
        <v>127</v>
      </c>
      <c r="B11" s="89">
        <f>STJO!$D$51</f>
        <v>6</v>
      </c>
      <c r="C11" s="57"/>
      <c r="D11" s="21"/>
    </row>
    <row r="12" spans="1:4" ht="21.75" thickTop="1" thickBot="1" x14ac:dyDescent="0.35">
      <c r="A12" s="90" t="s">
        <v>128</v>
      </c>
      <c r="B12" s="98">
        <f>STJO!$E$51</f>
        <v>88102.85</v>
      </c>
      <c r="C12" s="57"/>
      <c r="D12" s="21"/>
    </row>
    <row r="13" spans="1:4" ht="21" thickTop="1" x14ac:dyDescent="0.3">
      <c r="A13" s="90" t="s">
        <v>129</v>
      </c>
      <c r="B13" s="98">
        <f>STJO!$F$51</f>
        <v>7215.31</v>
      </c>
      <c r="C13" s="57"/>
      <c r="D13" s="21"/>
    </row>
    <row r="14" spans="1:4" ht="20.25" x14ac:dyDescent="0.3">
      <c r="A14" s="90" t="s">
        <v>84</v>
      </c>
      <c r="B14" s="80">
        <f>1-(B13/B12)</f>
        <v>0.91810355737640725</v>
      </c>
      <c r="C14" s="57"/>
      <c r="D14" s="21"/>
    </row>
    <row r="15" spans="1:4" ht="21" thickBot="1" x14ac:dyDescent="0.35">
      <c r="A15" s="92"/>
      <c r="B15" s="93"/>
      <c r="C15" s="57"/>
      <c r="D15" s="21"/>
    </row>
    <row r="16" spans="1:4" ht="21.75" thickTop="1" thickBot="1" x14ac:dyDescent="0.35">
      <c r="A16" s="90" t="s">
        <v>81</v>
      </c>
      <c r="B16" s="89">
        <f>+ARG!$D$61+CARUTHERSVILLE!$D$60+HOLLYWOOD!$D$62+HARKC!$D$62+BALLYSKC!$D$62+AMERKC!$D$62+LAGRANGE!$D$61+AMERSC!$D$61+RIVERCITY!$D$61+HORSESHOE!$D$61+ISLEBV!$D$60+STJO!$D$73+CAPE!$D$61</f>
        <v>13420</v>
      </c>
      <c r="C16" s="57"/>
      <c r="D16" s="21"/>
    </row>
    <row r="17" spans="1:4" ht="21.75" thickTop="1" thickBot="1" x14ac:dyDescent="0.35">
      <c r="A17" s="90" t="s">
        <v>82</v>
      </c>
      <c r="B17" s="98">
        <f>+ARG!$E$61+CARUTHERSVILLE!$E$60+HOLLYWOOD!$E$62+HARKC!$E$62+BALLYSKC!$E$62+AMERKC!$E$62+LAGRANGE!$E$61+AMERSC!$E$61+RIVERCITY!$E$61+HORSESHOE!$E$61+ISLEBV!$E$60+STJO!$E$73+CAPE!$E$61</f>
        <v>1559505588.3499999</v>
      </c>
      <c r="C17" s="57"/>
      <c r="D17" s="21"/>
    </row>
    <row r="18" spans="1:4" ht="21" thickTop="1" x14ac:dyDescent="0.3">
      <c r="A18" s="90" t="s">
        <v>83</v>
      </c>
      <c r="B18" s="98">
        <f>+ARG!$F$61+CARUTHERSVILLE!$F$60+HOLLYWOOD!$F$62+HARKC!$F$62+BALLYSKC!$F$62+AMERKC!$F$62+LAGRANGE!$F$61+AMERSC!$F$61+RIVERCITY!$F$61+HORSESHOE!$F$61+ISLEBV!$F$60+STJO!$F$73+CAPE!$F$61</f>
        <v>153185194.31999999</v>
      </c>
      <c r="C18" s="21"/>
      <c r="D18" s="21"/>
    </row>
    <row r="19" spans="1:4" ht="20.25" x14ac:dyDescent="0.3">
      <c r="A19" s="90" t="s">
        <v>84</v>
      </c>
      <c r="B19" s="80">
        <f>1-(B18/B17)</f>
        <v>0.9017732315521394</v>
      </c>
      <c r="C19" s="21"/>
      <c r="D19" s="21"/>
    </row>
    <row r="20" spans="1:4" ht="20.25" x14ac:dyDescent="0.3">
      <c r="A20" s="92"/>
      <c r="B20" s="94"/>
      <c r="C20" s="21"/>
      <c r="D20" s="21"/>
    </row>
    <row r="21" spans="1:4" ht="20.25" x14ac:dyDescent="0.3">
      <c r="A21" s="90" t="s">
        <v>85</v>
      </c>
      <c r="B21" s="91">
        <f>B18+B8+B13</f>
        <v>175110653.91999999</v>
      </c>
      <c r="C21" s="21"/>
      <c r="D21" s="21"/>
    </row>
    <row r="22" spans="1:4" ht="21" thickBot="1" x14ac:dyDescent="0.35">
      <c r="A22" s="92"/>
      <c r="B22" s="95"/>
    </row>
    <row r="23" spans="1:4" ht="18.75" thickTop="1" x14ac:dyDescent="0.25">
      <c r="A23" s="96"/>
      <c r="B23" s="97"/>
    </row>
    <row r="24" spans="1:4" ht="15.75" x14ac:dyDescent="0.25">
      <c r="A24" s="47" t="s">
        <v>50</v>
      </c>
    </row>
  </sheetData>
  <phoneticPr fontId="17" type="noConversion"/>
  <printOptions horizontalCentered="1"/>
  <pageMargins left="0.20624999999999999" right="0.5" top="0.31944444444444442" bottom="0.25" header="0.5" footer="0.5"/>
  <pageSetup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ARG</vt:lpstr>
      <vt:lpstr>CARUTHERSVILLE</vt:lpstr>
      <vt:lpstr>HOLLYWOOD</vt:lpstr>
      <vt:lpstr>HARKC</vt:lpstr>
      <vt:lpstr>BALLYSKC</vt:lpstr>
      <vt:lpstr>AMERKC</vt:lpstr>
      <vt:lpstr>LAGRANGE</vt:lpstr>
      <vt:lpstr>AMERSC</vt:lpstr>
      <vt:lpstr>RIVERCITY</vt:lpstr>
      <vt:lpstr>HORSESHOE</vt:lpstr>
      <vt:lpstr>ISLEBV</vt:lpstr>
      <vt:lpstr>STJO</vt:lpstr>
      <vt:lpstr>CAPE</vt:lpstr>
      <vt:lpstr>STATE TOTALS</vt:lpstr>
      <vt:lpstr>'STATE TOTALS'!Print_Area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Goforth</dc:creator>
  <cp:lastModifiedBy>webteam-dev</cp:lastModifiedBy>
  <cp:lastPrinted>2025-12-09T12:58:12Z</cp:lastPrinted>
  <dcterms:created xsi:type="dcterms:W3CDTF">2012-06-07T14:04:25Z</dcterms:created>
  <dcterms:modified xsi:type="dcterms:W3CDTF">2026-05-07T19:51:36Z</dcterms:modified>
</cp:coreProperties>
</file>