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w _WebDev\Michael\financials 4.9.2026\"/>
    </mc:Choice>
  </mc:AlternateContent>
  <bookViews>
    <workbookView xWindow="0" yWindow="0" windowWidth="28800" windowHeight="12210" tabRatio="790"/>
  </bookViews>
  <sheets>
    <sheet name="ARG" sheetId="1" r:id="rId1"/>
    <sheet name="CARUTHERSVILLE" sheetId="2" r:id="rId2"/>
    <sheet name="HOLLYWOOD" sheetId="3" r:id="rId3"/>
    <sheet name="HARKC" sheetId="4" r:id="rId4"/>
    <sheet name="BALLYSKC" sheetId="5" r:id="rId5"/>
    <sheet name="AMERKC" sheetId="6" r:id="rId6"/>
    <sheet name="LAGRANGE" sheetId="7" r:id="rId7"/>
    <sheet name="AMERSC" sheetId="8" r:id="rId8"/>
    <sheet name="RIVERCITY" sheetId="9" r:id="rId9"/>
    <sheet name="HORSESHOE" sheetId="10" r:id="rId10"/>
    <sheet name="ISLEBV" sheetId="11" r:id="rId11"/>
    <sheet name="STJO" sheetId="12" r:id="rId12"/>
    <sheet name="CAPE" sheetId="14" r:id="rId13"/>
    <sheet name="STATE TOTALS" sheetId="13" r:id="rId14"/>
  </sheets>
  <definedNames>
    <definedName name="_xlnm.Print_Area" localSheetId="13">'STATE TOTALS'!$A$1:$C$23</definedName>
  </definedNames>
  <calcPr calcId="977461" iterate="1" iterateCount="1" iterateDelta="0"/>
</workbook>
</file>

<file path=xl/calcChain.xml><?xml version="1.0" encoding="utf-8"?>
<calcChain xmlns="http://schemas.openxmlformats.org/spreadsheetml/2006/main">
  <c r="F61" i="1" l="1"/>
  <c r="E61" i="1"/>
  <c r="D61" i="1"/>
  <c r="G54" i="1"/>
  <c r="G52" i="1"/>
  <c r="G50" i="1"/>
  <c r="G49" i="1"/>
  <c r="G48" i="1"/>
  <c r="G46" i="1"/>
  <c r="G45" i="1"/>
  <c r="G44" i="1"/>
  <c r="F39" i="1"/>
  <c r="G39" i="1"/>
  <c r="E39" i="1"/>
  <c r="D39" i="1"/>
  <c r="G31" i="1"/>
  <c r="G30" i="1"/>
  <c r="G25" i="1"/>
  <c r="G22" i="1"/>
  <c r="G20" i="1"/>
  <c r="G18" i="1"/>
  <c r="G17" i="1"/>
  <c r="G16" i="1"/>
  <c r="G15" i="1"/>
  <c r="G13" i="1"/>
  <c r="G10" i="1"/>
  <c r="G9" i="1"/>
  <c r="F61" i="14"/>
  <c r="E61" i="14"/>
  <c r="D61" i="14"/>
  <c r="G55" i="14"/>
  <c r="G54" i="14"/>
  <c r="G52" i="14"/>
  <c r="G51" i="14"/>
  <c r="G50" i="14"/>
  <c r="G48" i="14"/>
  <c r="G47" i="14"/>
  <c r="G46" i="14"/>
  <c r="G44" i="14"/>
  <c r="F39" i="14"/>
  <c r="G39" i="14"/>
  <c r="E39" i="14"/>
  <c r="D39" i="14"/>
  <c r="G34" i="14"/>
  <c r="G30" i="14"/>
  <c r="G29" i="14"/>
  <c r="G26" i="14"/>
  <c r="G24" i="14"/>
  <c r="G19" i="14"/>
  <c r="G15" i="14"/>
  <c r="F61" i="10"/>
  <c r="E61" i="10"/>
  <c r="D61" i="10"/>
  <c r="G55" i="10"/>
  <c r="G54" i="10"/>
  <c r="G53" i="10"/>
  <c r="G52" i="10"/>
  <c r="G50" i="10"/>
  <c r="G49" i="10"/>
  <c r="G48" i="10"/>
  <c r="G47" i="10"/>
  <c r="G46" i="10"/>
  <c r="G45" i="10"/>
  <c r="G44" i="10"/>
  <c r="D39" i="10"/>
  <c r="G34" i="10"/>
  <c r="G33" i="10"/>
  <c r="G29" i="10"/>
  <c r="G28" i="10"/>
  <c r="G26" i="10"/>
  <c r="G25" i="10"/>
  <c r="G24" i="10"/>
  <c r="G20" i="10"/>
  <c r="G19" i="10"/>
  <c r="G16" i="10"/>
  <c r="F15" i="10"/>
  <c r="E15" i="10"/>
  <c r="E39" i="10"/>
  <c r="G10" i="10"/>
  <c r="F61" i="7"/>
  <c r="E61" i="7"/>
  <c r="D61" i="7"/>
  <c r="G54" i="7"/>
  <c r="G50" i="7"/>
  <c r="G48" i="7"/>
  <c r="G47" i="7"/>
  <c r="G46" i="7"/>
  <c r="G44" i="7"/>
  <c r="F73" i="12"/>
  <c r="E73" i="12"/>
  <c r="D73" i="12"/>
  <c r="G67" i="12"/>
  <c r="G66" i="12"/>
  <c r="G62" i="12"/>
  <c r="G60" i="12"/>
  <c r="G59" i="12"/>
  <c r="G58" i="12"/>
  <c r="G56" i="12"/>
  <c r="F51" i="12"/>
  <c r="G51" i="12"/>
  <c r="E51" i="12"/>
  <c r="D51" i="12"/>
  <c r="G45" i="12"/>
  <c r="F39" i="12"/>
  <c r="G39" i="12"/>
  <c r="E39" i="12"/>
  <c r="D39" i="12"/>
  <c r="G30" i="12"/>
  <c r="G21" i="12"/>
  <c r="G12" i="12"/>
  <c r="F61" i="9"/>
  <c r="E61" i="9"/>
  <c r="D61" i="9"/>
  <c r="G55" i="9"/>
  <c r="G54" i="9"/>
  <c r="G52" i="9"/>
  <c r="G51" i="9"/>
  <c r="G50" i="9"/>
  <c r="G48" i="9"/>
  <c r="G47" i="9"/>
  <c r="G46" i="9"/>
  <c r="G45" i="9"/>
  <c r="G44" i="9"/>
  <c r="F39" i="9"/>
  <c r="G39" i="9"/>
  <c r="E39" i="9"/>
  <c r="D39" i="9"/>
  <c r="G34" i="9"/>
  <c r="G32" i="9"/>
  <c r="G31" i="9"/>
  <c r="G29" i="9"/>
  <c r="G25" i="9"/>
  <c r="G24" i="9"/>
  <c r="G23" i="9"/>
  <c r="G20" i="9"/>
  <c r="G18" i="9"/>
  <c r="G17" i="9"/>
  <c r="G16" i="9"/>
  <c r="G14" i="9"/>
  <c r="G13" i="9"/>
  <c r="F62" i="6"/>
  <c r="E62" i="6"/>
  <c r="D62" i="6"/>
  <c r="G55" i="6"/>
  <c r="G54" i="6"/>
  <c r="G53" i="6"/>
  <c r="G52" i="6"/>
  <c r="G51" i="6"/>
  <c r="G50" i="6"/>
  <c r="G48" i="6"/>
  <c r="G46" i="6"/>
  <c r="G45" i="6"/>
  <c r="G44" i="6"/>
  <c r="F39" i="6"/>
  <c r="G39" i="6"/>
  <c r="E39" i="6"/>
  <c r="D39" i="6"/>
  <c r="G34" i="6"/>
  <c r="G33" i="6"/>
  <c r="G32" i="6"/>
  <c r="G31" i="6"/>
  <c r="G30" i="6"/>
  <c r="G29" i="6"/>
  <c r="G28" i="6"/>
  <c r="G25" i="6"/>
  <c r="G22" i="6"/>
  <c r="G21" i="6"/>
  <c r="G20" i="6"/>
  <c r="G19" i="6"/>
  <c r="G18" i="6"/>
  <c r="G16" i="6"/>
  <c r="G15" i="6"/>
  <c r="G14" i="6"/>
  <c r="G13" i="6"/>
  <c r="G11" i="6"/>
  <c r="F62" i="5"/>
  <c r="E62" i="5"/>
  <c r="D62" i="5"/>
  <c r="G56" i="5"/>
  <c r="G54" i="5"/>
  <c r="G50" i="5"/>
  <c r="G48" i="5"/>
  <c r="G46" i="5"/>
  <c r="G44" i="5"/>
  <c r="F39" i="5"/>
  <c r="G39" i="5"/>
  <c r="E39" i="5"/>
  <c r="D39" i="5"/>
  <c r="G25" i="5"/>
  <c r="G23" i="5"/>
  <c r="G18" i="5"/>
  <c r="G17" i="5"/>
  <c r="G14" i="5"/>
  <c r="G12" i="5"/>
  <c r="G10" i="5"/>
  <c r="F62" i="4"/>
  <c r="E62" i="4"/>
  <c r="D62" i="4"/>
  <c r="G56" i="4"/>
  <c r="G54" i="4"/>
  <c r="G53" i="4"/>
  <c r="G52" i="4"/>
  <c r="G50" i="4"/>
  <c r="G49" i="4"/>
  <c r="G48" i="4"/>
  <c r="G46" i="4"/>
  <c r="G45" i="4"/>
  <c r="G44" i="4"/>
  <c r="F39" i="4"/>
  <c r="G39" i="4"/>
  <c r="E39" i="4"/>
  <c r="D39" i="4"/>
  <c r="G33" i="4"/>
  <c r="G31" i="4"/>
  <c r="G28" i="4"/>
  <c r="G26" i="4"/>
  <c r="G24" i="4"/>
  <c r="G23" i="4"/>
  <c r="G22" i="4"/>
  <c r="G21" i="4"/>
  <c r="G19" i="4"/>
  <c r="G18" i="4"/>
  <c r="G17" i="4"/>
  <c r="G16" i="4"/>
  <c r="G15" i="4"/>
  <c r="G14" i="4"/>
  <c r="G11" i="4"/>
  <c r="G10" i="4"/>
  <c r="F62" i="3"/>
  <c r="E62" i="3"/>
  <c r="D62" i="3"/>
  <c r="G55" i="3"/>
  <c r="G54" i="3"/>
  <c r="G53" i="3"/>
  <c r="G52" i="3"/>
  <c r="G50" i="3"/>
  <c r="G49" i="3"/>
  <c r="G48" i="3"/>
  <c r="G47" i="3"/>
  <c r="G46" i="3"/>
  <c r="G45" i="3"/>
  <c r="G44" i="3"/>
  <c r="F39" i="3"/>
  <c r="G39" i="3"/>
  <c r="E39" i="3"/>
  <c r="D39" i="3"/>
  <c r="G34" i="3"/>
  <c r="G32" i="3"/>
  <c r="G29" i="3"/>
  <c r="G28" i="3"/>
  <c r="G26" i="3"/>
  <c r="G24" i="3"/>
  <c r="G23" i="3"/>
  <c r="G22" i="3"/>
  <c r="G21" i="3"/>
  <c r="G20" i="3"/>
  <c r="G18" i="3"/>
  <c r="G17" i="3"/>
  <c r="G13" i="3"/>
  <c r="G11" i="3"/>
  <c r="G9" i="3"/>
  <c r="F60" i="2"/>
  <c r="E60" i="2"/>
  <c r="D60" i="2"/>
  <c r="G54" i="2"/>
  <c r="G53" i="2"/>
  <c r="G50" i="2"/>
  <c r="G48" i="2"/>
  <c r="G47" i="2"/>
  <c r="G46" i="2"/>
  <c r="G44" i="2"/>
  <c r="F39" i="2"/>
  <c r="G39" i="2"/>
  <c r="E39" i="2"/>
  <c r="D39" i="2"/>
  <c r="G34" i="2"/>
  <c r="G32" i="2"/>
  <c r="G30" i="2"/>
  <c r="G18" i="2"/>
  <c r="F60" i="11"/>
  <c r="E60" i="11"/>
  <c r="D60" i="11"/>
  <c r="G53" i="11"/>
  <c r="G52" i="11"/>
  <c r="G50" i="11"/>
  <c r="G49" i="11"/>
  <c r="G48" i="11"/>
  <c r="G47" i="11"/>
  <c r="G46" i="11"/>
  <c r="G45" i="11"/>
  <c r="G44" i="11"/>
  <c r="F39" i="11"/>
  <c r="G39" i="11"/>
  <c r="E39" i="11"/>
  <c r="D39" i="11"/>
  <c r="G34" i="11"/>
  <c r="G30" i="11"/>
  <c r="G29" i="11"/>
  <c r="G23" i="11"/>
  <c r="G22" i="11"/>
  <c r="G19" i="11"/>
  <c r="G11" i="11"/>
  <c r="G9" i="11"/>
  <c r="F61" i="8"/>
  <c r="E61" i="8"/>
  <c r="D61" i="8"/>
  <c r="G55" i="8"/>
  <c r="G54" i="8"/>
  <c r="G53" i="8"/>
  <c r="G52" i="8"/>
  <c r="G51" i="8"/>
  <c r="G50" i="8"/>
  <c r="G48" i="8"/>
  <c r="G47" i="8"/>
  <c r="G46" i="8"/>
  <c r="G45" i="8"/>
  <c r="G44" i="8"/>
  <c r="F39" i="8"/>
  <c r="E39" i="8"/>
  <c r="D39" i="8"/>
  <c r="G34" i="8"/>
  <c r="G33" i="8"/>
  <c r="G32" i="8"/>
  <c r="G29" i="8"/>
  <c r="G28" i="8"/>
  <c r="G26" i="8"/>
  <c r="G25" i="8"/>
  <c r="G24" i="8"/>
  <c r="G23" i="8"/>
  <c r="G21" i="8"/>
  <c r="G19" i="8"/>
  <c r="G18" i="8"/>
  <c r="G13" i="8"/>
  <c r="G11" i="8"/>
  <c r="G10" i="8"/>
  <c r="A4" i="13"/>
  <c r="B11" i="13"/>
  <c r="B12" i="13"/>
  <c r="B13" i="13"/>
  <c r="B14" i="13"/>
  <c r="A3" i="14"/>
  <c r="A3" i="12"/>
  <c r="A3" i="11"/>
  <c r="A3" i="10"/>
  <c r="A3" i="9"/>
  <c r="A3" i="8"/>
  <c r="A3" i="7"/>
  <c r="D39" i="7"/>
  <c r="E39" i="7"/>
  <c r="F39" i="7"/>
  <c r="A3" i="6"/>
  <c r="A3" i="5"/>
  <c r="A3" i="4"/>
  <c r="A3" i="3"/>
  <c r="A3" i="2"/>
  <c r="F63" i="1"/>
  <c r="G61" i="1"/>
  <c r="F63" i="14"/>
  <c r="G61" i="14"/>
  <c r="G61" i="10"/>
  <c r="F39" i="10"/>
  <c r="G15" i="10"/>
  <c r="F63" i="7"/>
  <c r="G61" i="7"/>
  <c r="F75" i="12"/>
  <c r="G73" i="12"/>
  <c r="B17" i="13"/>
  <c r="B16" i="13"/>
  <c r="G61" i="9"/>
  <c r="F63" i="9"/>
  <c r="F64" i="6"/>
  <c r="G62" i="6"/>
  <c r="F64" i="5"/>
  <c r="G62" i="5"/>
  <c r="F64" i="4"/>
  <c r="G62" i="4"/>
  <c r="B7" i="13"/>
  <c r="B6" i="13"/>
  <c r="F64" i="3"/>
  <c r="B18" i="13"/>
  <c r="B19" i="13"/>
  <c r="G62" i="3"/>
  <c r="F62" i="2"/>
  <c r="G60" i="2"/>
  <c r="F62" i="11"/>
  <c r="G60" i="11"/>
  <c r="F63" i="8"/>
  <c r="G61" i="8"/>
  <c r="B8" i="13"/>
  <c r="G39" i="8"/>
  <c r="G39" i="10"/>
  <c r="F63" i="10"/>
  <c r="B9" i="13"/>
  <c r="B21" i="13"/>
</calcChain>
</file>

<file path=xl/sharedStrings.xml><?xml version="1.0" encoding="utf-8"?>
<sst xmlns="http://schemas.openxmlformats.org/spreadsheetml/2006/main" count="952" uniqueCount="157">
  <si>
    <t>MISSOURI GAMING COMMISSION</t>
  </si>
  <si>
    <t>DETAIL GAMING STATS - PUBLIC REPORT</t>
  </si>
  <si>
    <t>BOAT:    ARGOSY RIVERSIDE</t>
  </si>
  <si>
    <t>TABLE GAMES:</t>
  </si>
  <si>
    <t>TABLE</t>
  </si>
  <si>
    <t>ACTUAL</t>
  </si>
  <si>
    <t>UNITS</t>
  </si>
  <si>
    <t>DROP</t>
  </si>
  <si>
    <t>AGR</t>
  </si>
  <si>
    <t>HOLD %</t>
  </si>
  <si>
    <t xml:space="preserve">   Blackjack</t>
  </si>
  <si>
    <t xml:space="preserve">   Double Deck Blackjack</t>
  </si>
  <si>
    <t xml:space="preserve">   Face Up Blackjack</t>
  </si>
  <si>
    <t xml:space="preserve">   Caribbean Stud</t>
  </si>
  <si>
    <t xml:space="preserve">   Craps</t>
  </si>
  <si>
    <t xml:space="preserve">   Craps No More</t>
  </si>
  <si>
    <t xml:space="preserve">   No Craps, Craps</t>
  </si>
  <si>
    <t xml:space="preserve">   Let It Ride</t>
  </si>
  <si>
    <t xml:space="preserve">   Mini Bacarrat</t>
  </si>
  <si>
    <t xml:space="preserve">   Pai Gow Poker</t>
  </si>
  <si>
    <t xml:space="preserve">   Roulette</t>
  </si>
  <si>
    <t xml:space="preserve">   Poker w/o bad beat</t>
  </si>
  <si>
    <t xml:space="preserve">   Bad Beat Poker - house funded</t>
  </si>
  <si>
    <t xml:space="preserve">   Bad Beat Poker - player funded</t>
  </si>
  <si>
    <t xml:space="preserve">   Three Card Poker/Stud</t>
  </si>
  <si>
    <t xml:space="preserve">   Mississippi Stud</t>
  </si>
  <si>
    <t xml:space="preserve">   BJ 21 +3</t>
  </si>
  <si>
    <t xml:space="preserve">   Ultimate Texas Hold'em</t>
  </si>
  <si>
    <t xml:space="preserve">   Table Tournaments</t>
  </si>
  <si>
    <t xml:space="preserve">   Other </t>
  </si>
  <si>
    <t xml:space="preserve">   Rounding</t>
  </si>
  <si>
    <t xml:space="preserve">  TOTAL TABLE GAMES:</t>
  </si>
  <si>
    <t>ELECTRONIC GAMING DEVICES:</t>
  </si>
  <si>
    <t xml:space="preserve">     5 cents</t>
  </si>
  <si>
    <t xml:space="preserve">   10 cents</t>
  </si>
  <si>
    <t xml:space="preserve">   25 cents</t>
  </si>
  <si>
    <t xml:space="preserve">   50 cents</t>
  </si>
  <si>
    <t xml:space="preserve">   $1.00</t>
  </si>
  <si>
    <t xml:space="preserve">   $2.00</t>
  </si>
  <si>
    <t xml:space="preserve">   $5.00</t>
  </si>
  <si>
    <t xml:space="preserve">   $10.00</t>
  </si>
  <si>
    <t xml:space="preserve">   $25.00</t>
  </si>
  <si>
    <t xml:space="preserve">   Slot Tournaments</t>
  </si>
  <si>
    <t xml:space="preserve">   Wide Area Progressive</t>
  </si>
  <si>
    <t xml:space="preserve">   Other</t>
  </si>
  <si>
    <t xml:space="preserve">     TOTAL SLOTS:</t>
  </si>
  <si>
    <t>TOTAL AGR FOR MONTH:</t>
  </si>
  <si>
    <t xml:space="preserve">(1) The above payout percentages for slots represent the actual payout for a one month period only.  </t>
  </si>
  <si>
    <t xml:space="preserve">     The 80% minimum payout per Section 313.805(12) RSMO is not limited to any one month period </t>
  </si>
  <si>
    <t xml:space="preserve">     and is calculated based on standard probability and statistical theory.</t>
  </si>
  <si>
    <t>NOTE:  THE FIGURES IN THIS REPORT ARE SUBJECT TO ADJUSTMENT</t>
  </si>
  <si>
    <t>DETAIL GAMING STATS  - PUBLIC REPORT</t>
  </si>
  <si>
    <t xml:space="preserve">   Single Deck Blackjack</t>
  </si>
  <si>
    <t xml:space="preserve">   Texas Shootout</t>
  </si>
  <si>
    <t xml:space="preserve">   Ultimate Texas Hold'Em</t>
  </si>
  <si>
    <t xml:space="preserve">   Midi Bacarrat</t>
  </si>
  <si>
    <t xml:space="preserve">   EZ Bacarrat</t>
  </si>
  <si>
    <t xml:space="preserve">   21 Plus 3</t>
  </si>
  <si>
    <t xml:space="preserve">   Four Card Poker</t>
  </si>
  <si>
    <t xml:space="preserve">   $100.00</t>
  </si>
  <si>
    <t xml:space="preserve">     1 cent</t>
  </si>
  <si>
    <t xml:space="preserve">     2 cents</t>
  </si>
  <si>
    <t xml:space="preserve">   Ultimate Texas Hold 'Em</t>
  </si>
  <si>
    <t xml:space="preserve">   Six Card Poker</t>
  </si>
  <si>
    <t xml:space="preserve">   21 plus 3</t>
  </si>
  <si>
    <t xml:space="preserve">   Prime 21</t>
  </si>
  <si>
    <t xml:space="preserve">   EZ Pai Gow</t>
  </si>
  <si>
    <t>BOAT:     MARK TWAIN</t>
  </si>
  <si>
    <t>BOAT:     ST. CHARLES</t>
  </si>
  <si>
    <t xml:space="preserve">   Three Card Progressive</t>
  </si>
  <si>
    <t xml:space="preserve">   Blackjack plus 3</t>
  </si>
  <si>
    <t xml:space="preserve">   Dragon Bonus</t>
  </si>
  <si>
    <t xml:space="preserve">   EZ Baccarat</t>
  </si>
  <si>
    <t>BOAT:     RIVER CITY</t>
  </si>
  <si>
    <t xml:space="preserve">   Bonus Craps</t>
  </si>
  <si>
    <t>BOAT:  ISLE OF CAPRI - BOONVILLE</t>
  </si>
  <si>
    <t>STATEWIDE TOTALS</t>
  </si>
  <si>
    <t xml:space="preserve">     TABLE GAMES:</t>
  </si>
  <si>
    <t xml:space="preserve">     TABLE DROP:</t>
  </si>
  <si>
    <t xml:space="preserve">     TABLE AGR:</t>
  </si>
  <si>
    <t xml:space="preserve">     ACTUAL HOLD %:</t>
  </si>
  <si>
    <t xml:space="preserve">     SLOT MACHINES:</t>
  </si>
  <si>
    <t xml:space="preserve">     SLOT HANDLE:</t>
  </si>
  <si>
    <t xml:space="preserve">     SLOT AGR:</t>
  </si>
  <si>
    <t xml:space="preserve">     ACTUAL PAYOUT %:</t>
  </si>
  <si>
    <t xml:space="preserve">     GRAND TOTAL AGR:</t>
  </si>
  <si>
    <t xml:space="preserve">   Lunar Poker</t>
  </si>
  <si>
    <t xml:space="preserve">   Super 7</t>
  </si>
  <si>
    <t xml:space="preserve">   Three Card Poker</t>
  </si>
  <si>
    <t>BOAT:  HOLLYWOOD</t>
  </si>
  <si>
    <t xml:space="preserve">   65 to 5 BJ</t>
  </si>
  <si>
    <t xml:space="preserve">   High Card Flush</t>
  </si>
  <si>
    <t xml:space="preserve">   1 cent</t>
  </si>
  <si>
    <t xml:space="preserve">   2 cents</t>
  </si>
  <si>
    <t xml:space="preserve">   Double Deck 21 Plus 3</t>
  </si>
  <si>
    <t xml:space="preserve">   Commission Free</t>
  </si>
  <si>
    <t xml:space="preserve">   Blackjack 6 to 5</t>
  </si>
  <si>
    <t xml:space="preserve">   EZ Mini Bacarrat</t>
  </si>
  <si>
    <t xml:space="preserve">   Criss Cross</t>
  </si>
  <si>
    <t xml:space="preserve">   Double Deck Blackjack 21+3</t>
  </si>
  <si>
    <t xml:space="preserve">   Heads Up Hold Em</t>
  </si>
  <si>
    <t xml:space="preserve">   Blackjack Top 3</t>
  </si>
  <si>
    <t xml:space="preserve">   DJ Wild</t>
  </si>
  <si>
    <t xml:space="preserve">   Texas Ultimate</t>
  </si>
  <si>
    <t xml:space="preserve">   Cajun Stud Poker</t>
  </si>
  <si>
    <t xml:space="preserve">   Cajun Stud</t>
  </si>
  <si>
    <t xml:space="preserve">   Heads Up Hold'em</t>
  </si>
  <si>
    <t xml:space="preserve">   World Tour Poker</t>
  </si>
  <si>
    <t xml:space="preserve">   Trilux Blackjack</t>
  </si>
  <si>
    <t xml:space="preserve">   Trilux</t>
  </si>
  <si>
    <t xml:space="preserve">   Cajun Poker</t>
  </si>
  <si>
    <t xml:space="preserve">   Sic Bo</t>
  </si>
  <si>
    <t xml:space="preserve">   DJ Wild Poker</t>
  </si>
  <si>
    <t xml:space="preserve">   Fortune 7</t>
  </si>
  <si>
    <t xml:space="preserve">   Four Card Frenzy</t>
  </si>
  <si>
    <t xml:space="preserve">   Criss Cross Poker</t>
  </si>
  <si>
    <t xml:space="preserve">   Straw Poker</t>
  </si>
  <si>
    <t xml:space="preserve">  Multi Denom</t>
  </si>
  <si>
    <t xml:space="preserve">   Ultimate Texas Poker</t>
  </si>
  <si>
    <t xml:space="preserve">   5 Treasures Baccarat</t>
  </si>
  <si>
    <t xml:space="preserve">    EZ Baccarat</t>
  </si>
  <si>
    <t xml:space="preserve">BOAT:     AMERISTAR KC </t>
  </si>
  <si>
    <t>SLOT</t>
  </si>
  <si>
    <t>HANDLE</t>
  </si>
  <si>
    <t>PAYOUT % (1)</t>
  </si>
  <si>
    <t>BOAT: CENTURY CARUTHERSVILLE</t>
  </si>
  <si>
    <t>BOAT:     HARRAHS KANSAS CITY</t>
  </si>
  <si>
    <t xml:space="preserve">     HYBRID MACHINES:</t>
  </si>
  <si>
    <t xml:space="preserve">     HYBRID HANDLE:</t>
  </si>
  <si>
    <t xml:space="preserve">     HYBRID AGR:</t>
  </si>
  <si>
    <t>BOAT: CENTURY CAPE GIRARDEAU</t>
  </si>
  <si>
    <t xml:space="preserve">   BJ 6 to 5</t>
  </si>
  <si>
    <t xml:space="preserve">   Face Up Pai Gow</t>
  </si>
  <si>
    <t xml:space="preserve">   I Luv Suits</t>
  </si>
  <si>
    <t>BOAT:  BALLY'S KC</t>
  </si>
  <si>
    <t xml:space="preserve">   I LUV Suits</t>
  </si>
  <si>
    <t xml:space="preserve">   Blackjack 6 TO 5</t>
  </si>
  <si>
    <t xml:space="preserve">   Mini Baccarat</t>
  </si>
  <si>
    <t xml:space="preserve">   Golden Frog Baccarat</t>
  </si>
  <si>
    <t xml:space="preserve">   5 Treasures</t>
  </si>
  <si>
    <t>BOAT:    HORSESHOE ST. LOUIS</t>
  </si>
  <si>
    <t xml:space="preserve">   Rising Phoenix MB</t>
  </si>
  <si>
    <t xml:space="preserve">   Big Blind UTH</t>
  </si>
  <si>
    <t xml:space="preserve">   Trilux EZ</t>
  </si>
  <si>
    <t xml:space="preserve">   Double Deck EZ</t>
  </si>
  <si>
    <t xml:space="preserve">   Rising Phoenix</t>
  </si>
  <si>
    <t>HYBRID TABLES</t>
  </si>
  <si>
    <t>HYBRID</t>
  </si>
  <si>
    <t xml:space="preserve">   Hybrid Tournaments</t>
  </si>
  <si>
    <t xml:space="preserve">     TOTAL HYBRID:</t>
  </si>
  <si>
    <t xml:space="preserve">   Eternal Bacarrat</t>
  </si>
  <si>
    <t xml:space="preserve">   Run Em Twice</t>
  </si>
  <si>
    <t xml:space="preserve">    Trilux</t>
  </si>
  <si>
    <t>BOAT:     ST. JOSEPH</t>
  </si>
  <si>
    <t xml:space="preserve">     Multi Denom</t>
  </si>
  <si>
    <t xml:space="preserve">   Dragon Bonus Mini Baccarat</t>
  </si>
  <si>
    <t>MONTH ENDED: 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</si>
</sst>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0.000%"/>
  </numFmts>
  <fonts count="22" x14ac:knownFonts="1">
    <font>
      <sz val="12"/>
      <name val="Arial"/>
    </font>
    <font>
      <b/>
      <sz val="10"/>
      <name val="Arial"/>
    </font>
    <font>
      <b/>
      <sz val="18"/>
      <name val="Arial"/>
      <family val="2"/>
    </font>
    <font>
      <b/>
      <u/>
      <sz val="18"/>
      <name val="Arial"/>
      <family val="2"/>
    </font>
    <font>
      <u/>
      <sz val="12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u/>
      <sz val="1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0">
    <xf numFmtId="0" fontId="0" fillId="0" borderId="0" xfId="0" applyNumberFormat="1" applyFont="1" applyAlignment="1" applyProtection="1">
      <protection locked="0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NumberFormat="1" applyFont="1" applyAlignment="1" applyProtection="1">
      <protection locked="0"/>
    </xf>
    <xf numFmtId="0" fontId="1" fillId="0" borderId="0" xfId="0" applyFont="1" applyAlignment="1"/>
    <xf numFmtId="0" fontId="1" fillId="0" borderId="0" xfId="0" applyNumberFormat="1" applyFont="1" applyAlignment="1">
      <alignment horizontal="centerContinuous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NumberFormat="1" applyFont="1" applyAlignment="1">
      <alignment horizontal="centerContinuous"/>
    </xf>
    <xf numFmtId="0" fontId="0" fillId="2" borderId="0" xfId="0" applyFill="1" applyAlignment="1"/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Continuous"/>
    </xf>
    <xf numFmtId="0" fontId="7" fillId="0" borderId="1" xfId="0" applyNumberFormat="1" applyFont="1" applyBorder="1" applyAlignment="1" applyProtection="1">
      <protection locked="0"/>
    </xf>
    <xf numFmtId="0" fontId="8" fillId="0" borderId="2" xfId="0" applyNumberFormat="1" applyFont="1" applyBorder="1" applyAlignment="1"/>
    <xf numFmtId="0" fontId="0" fillId="0" borderId="2" xfId="0" applyFont="1" applyBorder="1" applyAlignment="1"/>
    <xf numFmtId="0" fontId="9" fillId="0" borderId="3" xfId="0" applyNumberFormat="1" applyFont="1" applyBorder="1" applyAlignment="1"/>
    <xf numFmtId="0" fontId="9" fillId="3" borderId="3" xfId="0" applyNumberFormat="1" applyFont="1" applyFill="1" applyBorder="1" applyAlignment="1"/>
    <xf numFmtId="0" fontId="8" fillId="3" borderId="1" xfId="0" applyNumberFormat="1" applyFont="1" applyFill="1" applyBorder="1" applyAlignment="1" applyProtection="1">
      <protection locked="0"/>
    </xf>
    <xf numFmtId="0" fontId="10" fillId="0" borderId="1" xfId="0" applyNumberFormat="1" applyFont="1" applyBorder="1" applyAlignment="1">
      <alignment horizontal="left"/>
    </xf>
    <xf numFmtId="0" fontId="10" fillId="0" borderId="1" xfId="0" applyNumberFormat="1" applyFont="1" applyBorder="1" applyAlignment="1"/>
    <xf numFmtId="0" fontId="0" fillId="0" borderId="0" xfId="0" applyNumberFormat="1" applyFont="1" applyAlignment="1"/>
    <xf numFmtId="0" fontId="8" fillId="0" borderId="0" xfId="0" applyNumberFormat="1" applyFont="1" applyAlignment="1"/>
    <xf numFmtId="0" fontId="11" fillId="2" borderId="0" xfId="0" applyNumberFormat="1" applyFont="1" applyFill="1" applyAlignment="1"/>
    <xf numFmtId="0" fontId="8" fillId="2" borderId="0" xfId="0" applyNumberFormat="1" applyFont="1" applyFill="1" applyAlignment="1"/>
    <xf numFmtId="0" fontId="6" fillId="2" borderId="0" xfId="0" applyNumberFormat="1" applyFont="1" applyFill="1" applyAlignment="1">
      <alignment horizontal="center"/>
    </xf>
    <xf numFmtId="0" fontId="6" fillId="0" borderId="0" xfId="0" applyNumberFormat="1" applyFont="1" applyAlignment="1"/>
    <xf numFmtId="0" fontId="6" fillId="2" borderId="3" xfId="0" applyNumberFormat="1" applyFont="1" applyFill="1" applyBorder="1" applyAlignment="1" applyProtection="1">
      <protection locked="0"/>
    </xf>
    <xf numFmtId="0" fontId="8" fillId="2" borderId="1" xfId="0" applyNumberFormat="1" applyFont="1" applyFill="1" applyBorder="1" applyAlignment="1" applyProtection="1">
      <protection locked="0"/>
    </xf>
    <xf numFmtId="0" fontId="6" fillId="2" borderId="3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Continuous"/>
      <protection locked="0"/>
    </xf>
    <xf numFmtId="0" fontId="9" fillId="0" borderId="3" xfId="0" applyNumberFormat="1" applyFont="1" applyBorder="1" applyAlignment="1">
      <alignment horizontal="left"/>
    </xf>
    <xf numFmtId="0" fontId="6" fillId="3" borderId="3" xfId="0" applyNumberFormat="1" applyFont="1" applyFill="1" applyBorder="1" applyAlignment="1" applyProtection="1">
      <protection locked="0"/>
    </xf>
    <xf numFmtId="0" fontId="7" fillId="0" borderId="0" xfId="0" applyNumberFormat="1" applyFont="1" applyAlignment="1"/>
    <xf numFmtId="0" fontId="10" fillId="0" borderId="0" xfId="0" applyNumberFormat="1" applyFont="1" applyAlignment="1"/>
    <xf numFmtId="0" fontId="12" fillId="0" borderId="0" xfId="0" applyNumberFormat="1" applyFont="1" applyAlignment="1"/>
    <xf numFmtId="4" fontId="10" fillId="0" borderId="0" xfId="0" applyNumberFormat="1" applyFont="1" applyAlignment="1">
      <alignment horizontal="right"/>
    </xf>
    <xf numFmtId="0" fontId="10" fillId="0" borderId="0" xfId="0" applyFont="1" applyAlignment="1"/>
    <xf numFmtId="0" fontId="12" fillId="0" borderId="0" xfId="0" applyFont="1" applyAlignment="1"/>
    <xf numFmtId="0" fontId="8" fillId="0" borderId="0" xfId="0" applyFont="1" applyAlignment="1"/>
    <xf numFmtId="4" fontId="6" fillId="0" borderId="0" xfId="0" applyNumberFormat="1" applyFont="1" applyAlignment="1">
      <alignment horizontal="right"/>
    </xf>
    <xf numFmtId="0" fontId="5" fillId="0" borderId="0" xfId="0" applyFont="1" applyAlignment="1"/>
    <xf numFmtId="0" fontId="13" fillId="0" borderId="0" xfId="0" applyFont="1" applyAlignment="1"/>
    <xf numFmtId="164" fontId="10" fillId="0" borderId="0" xfId="0" applyNumberFormat="1" applyFont="1" applyAlignment="1"/>
    <xf numFmtId="4" fontId="10" fillId="0" borderId="0" xfId="0" applyNumberFormat="1" applyFont="1" applyAlignment="1"/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/>
    <xf numFmtId="0" fontId="14" fillId="0" borderId="0" xfId="0" applyFont="1" applyAlignment="1"/>
    <xf numFmtId="0" fontId="15" fillId="0" borderId="0" xfId="0" applyFont="1" applyAlignment="1"/>
    <xf numFmtId="0" fontId="7" fillId="0" borderId="0" xfId="0" applyFont="1" applyAlignment="1"/>
    <xf numFmtId="0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NumberFormat="1" applyFont="1" applyAlignment="1" applyProtection="1">
      <protection locked="0"/>
    </xf>
    <xf numFmtId="8" fontId="6" fillId="2" borderId="3" xfId="0" quotePrefix="1" applyNumberFormat="1" applyFont="1" applyFill="1" applyBorder="1" applyAlignment="1" applyProtection="1">
      <protection locked="0"/>
    </xf>
    <xf numFmtId="0" fontId="6" fillId="2" borderId="3" xfId="0" quotePrefix="1" applyNumberFormat="1" applyFont="1" applyFill="1" applyBorder="1" applyAlignment="1" applyProtection="1">
      <protection locked="0"/>
    </xf>
    <xf numFmtId="0" fontId="2" fillId="0" borderId="0" xfId="0" applyNumberFormat="1" applyFont="1" applyAlignment="1"/>
    <xf numFmtId="0" fontId="0" fillId="0" borderId="0" xfId="0" applyAlignment="1"/>
    <xf numFmtId="0" fontId="0" fillId="0" borderId="4" xfId="0" applyNumberFormat="1" applyFont="1" applyBorder="1" applyAlignment="1"/>
    <xf numFmtId="0" fontId="14" fillId="0" borderId="0" xfId="0" applyNumberFormat="1" applyFont="1" applyAlignment="1"/>
    <xf numFmtId="0" fontId="1" fillId="0" borderId="0" xfId="0" applyNumberFormat="1" applyFont="1" applyAlignment="1"/>
    <xf numFmtId="0" fontId="3" fillId="0" borderId="0" xfId="0" applyNumberFormat="1" applyFont="1" applyAlignment="1"/>
    <xf numFmtId="0" fontId="4" fillId="0" borderId="0" xfId="0" applyNumberFormat="1" applyFont="1" applyAlignment="1"/>
    <xf numFmtId="0" fontId="0" fillId="2" borderId="0" xfId="0" applyNumberFormat="1" applyFont="1" applyFill="1" applyAlignment="1"/>
    <xf numFmtId="0" fontId="6" fillId="2" borderId="0" xfId="0" applyNumberFormat="1" applyFont="1" applyFill="1" applyAlignment="1"/>
    <xf numFmtId="0" fontId="12" fillId="2" borderId="0" xfId="0" applyNumberFormat="1" applyFont="1" applyFill="1" applyAlignment="1"/>
    <xf numFmtId="0" fontId="8" fillId="0" borderId="2" xfId="0" applyNumberFormat="1" applyFont="1" applyFill="1" applyBorder="1" applyAlignment="1"/>
    <xf numFmtId="0" fontId="0" fillId="0" borderId="2" xfId="0" applyNumberFormat="1" applyFont="1" applyFill="1" applyBorder="1" applyAlignment="1"/>
    <xf numFmtId="0" fontId="8" fillId="0" borderId="0" xfId="0" applyNumberFormat="1" applyFont="1" applyFill="1" applyAlignment="1"/>
    <xf numFmtId="0" fontId="18" fillId="0" borderId="0" xfId="0" applyNumberFormat="1" applyFont="1" applyAlignment="1"/>
    <xf numFmtId="0" fontId="6" fillId="2" borderId="5" xfId="0" applyNumberFormat="1" applyFont="1" applyFill="1" applyBorder="1" applyAlignment="1" applyProtection="1">
      <alignment horizontal="left"/>
      <protection locked="0"/>
    </xf>
    <xf numFmtId="0" fontId="19" fillId="2" borderId="3" xfId="0" applyNumberFormat="1" applyFont="1" applyFill="1" applyBorder="1" applyAlignment="1" applyProtection="1">
      <protection locked="0"/>
    </xf>
    <xf numFmtId="3" fontId="8" fillId="0" borderId="3" xfId="0" applyNumberFormat="1" applyFont="1" applyBorder="1" applyAlignment="1" applyProtection="1">
      <alignment horizontal="center"/>
      <protection locked="0"/>
    </xf>
    <xf numFmtId="3" fontId="8" fillId="3" borderId="3" xfId="0" applyNumberFormat="1" applyFont="1" applyFill="1" applyBorder="1" applyAlignment="1" applyProtection="1">
      <alignment horizontal="center"/>
      <protection locked="0"/>
    </xf>
    <xf numFmtId="3" fontId="10" fillId="2" borderId="3" xfId="0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Continuous"/>
    </xf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 applyAlignment="1">
      <alignment horizontal="center"/>
    </xf>
    <xf numFmtId="4" fontId="8" fillId="3" borderId="3" xfId="0" applyNumberFormat="1" applyFont="1" applyFill="1" applyBorder="1" applyAlignment="1" applyProtection="1">
      <alignment horizontal="center"/>
      <protection locked="0"/>
    </xf>
    <xf numFmtId="4" fontId="6" fillId="0" borderId="6" xfId="0" applyNumberFormat="1" applyFont="1" applyBorder="1" applyAlignment="1">
      <alignment horizontal="centerContinuous"/>
    </xf>
    <xf numFmtId="0" fontId="10" fillId="0" borderId="0" xfId="0" applyNumberFormat="1" applyFont="1" applyAlignment="1">
      <alignment horizontal="left"/>
    </xf>
    <xf numFmtId="164" fontId="13" fillId="0" borderId="7" xfId="0" applyNumberFormat="1" applyFont="1" applyBorder="1" applyAlignment="1">
      <alignment horizontal="center"/>
    </xf>
    <xf numFmtId="0" fontId="10" fillId="0" borderId="0" xfId="0" applyFont="1" applyFill="1" applyAlignment="1"/>
    <xf numFmtId="0" fontId="12" fillId="0" borderId="0" xfId="0" applyFont="1" applyFill="1" applyAlignment="1"/>
    <xf numFmtId="0" fontId="20" fillId="0" borderId="0" xfId="0" applyNumberFormat="1" applyFont="1" applyAlignment="1"/>
    <xf numFmtId="0" fontId="20" fillId="0" borderId="0" xfId="0" applyNumberFormat="1" applyFont="1" applyAlignment="1">
      <alignment horizontal="centerContinuous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/>
    <xf numFmtId="3" fontId="10" fillId="2" borderId="1" xfId="0" applyNumberFormat="1" applyFont="1" applyFill="1" applyBorder="1" applyAlignment="1">
      <alignment horizontal="center"/>
    </xf>
    <xf numFmtId="0" fontId="16" fillId="0" borderId="8" xfId="0" applyFont="1" applyBorder="1" applyAlignment="1"/>
    <xf numFmtId="3" fontId="13" fillId="0" borderId="9" xfId="0" applyNumberFormat="1" applyFont="1" applyBorder="1" applyAlignment="1">
      <alignment horizontal="center"/>
    </xf>
    <xf numFmtId="0" fontId="16" fillId="0" borderId="10" xfId="0" applyFont="1" applyBorder="1" applyAlignment="1"/>
    <xf numFmtId="4" fontId="13" fillId="0" borderId="7" xfId="0" applyNumberFormat="1" applyFont="1" applyBorder="1" applyAlignment="1">
      <alignment horizontal="center"/>
    </xf>
    <xf numFmtId="0" fontId="16" fillId="4" borderId="10" xfId="0" applyFont="1" applyFill="1" applyBorder="1" applyAlignment="1"/>
    <xf numFmtId="4" fontId="12" fillId="4" borderId="7" xfId="0" applyNumberFormat="1" applyFont="1" applyFill="1" applyBorder="1" applyAlignment="1">
      <alignment horizontal="center"/>
    </xf>
    <xf numFmtId="164" fontId="13" fillId="4" borderId="7" xfId="0" applyNumberFormat="1" applyFont="1" applyFill="1" applyBorder="1" applyAlignment="1">
      <alignment horizontal="center"/>
    </xf>
    <xf numFmtId="4" fontId="12" fillId="4" borderId="11" xfId="0" applyNumberFormat="1" applyFont="1" applyFill="1" applyBorder="1" applyAlignment="1">
      <alignment horizontal="center"/>
    </xf>
    <xf numFmtId="0" fontId="13" fillId="0" borderId="12" xfId="0" applyFont="1" applyBorder="1" applyAlignment="1"/>
    <xf numFmtId="0" fontId="12" fillId="0" borderId="12" xfId="0" applyFont="1" applyBorder="1" applyAlignment="1"/>
    <xf numFmtId="4" fontId="13" fillId="0" borderId="9" xfId="0" applyNumberFormat="1" applyFont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40" fontId="8" fillId="5" borderId="3" xfId="0" applyNumberFormat="1" applyFont="1" applyFill="1" applyBorder="1" applyProtection="1">
      <protection locked="0"/>
    </xf>
    <xf numFmtId="40" fontId="8" fillId="0" borderId="3" xfId="0" applyNumberFormat="1" applyFont="1" applyBorder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3" borderId="13" xfId="0" applyNumberFormat="1" applyFont="1" applyFill="1" applyBorder="1" applyProtection="1">
      <protection locked="0"/>
    </xf>
    <xf numFmtId="40" fontId="8" fillId="3" borderId="3" xfId="0" applyNumberFormat="1" applyFont="1" applyFill="1" applyBorder="1" applyProtection="1">
      <protection locked="0"/>
    </xf>
    <xf numFmtId="4" fontId="10" fillId="2" borderId="5" xfId="0" applyNumberFormat="1" applyFont="1" applyFill="1" applyBorder="1"/>
    <xf numFmtId="164" fontId="10" fillId="0" borderId="14" xfId="0" applyNumberFormat="1" applyFont="1" applyBorder="1" applyProtection="1">
      <protection locked="0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4" fontId="6" fillId="0" borderId="0" xfId="0" applyNumberFormat="1" applyFont="1"/>
    <xf numFmtId="0" fontId="6" fillId="0" borderId="0" xfId="0" applyFont="1" applyAlignment="1">
      <alignment horizontal="center"/>
    </xf>
    <xf numFmtId="4" fontId="8" fillId="3" borderId="3" xfId="0" applyNumberFormat="1" applyFont="1" applyFill="1" applyBorder="1" applyProtection="1">
      <protection locked="0"/>
    </xf>
    <xf numFmtId="4" fontId="10" fillId="2" borderId="3" xfId="0" applyNumberFormat="1" applyFont="1" applyFill="1" applyBorder="1"/>
    <xf numFmtId="0" fontId="7" fillId="0" borderId="1" xfId="0" applyFont="1" applyBorder="1"/>
    <xf numFmtId="4" fontId="20" fillId="0" borderId="1" xfId="0" applyNumberFormat="1" applyFont="1" applyBorder="1"/>
    <xf numFmtId="0" fontId="0" fillId="0" borderId="1" xfId="0" applyBorder="1"/>
    <xf numFmtId="0" fontId="12" fillId="0" borderId="0" xfId="0" applyFont="1"/>
    <xf numFmtId="164" fontId="10" fillId="0" borderId="13" xfId="0" applyNumberFormat="1" applyFont="1" applyBorder="1" applyProtection="1">
      <protection locked="0"/>
    </xf>
    <xf numFmtId="164" fontId="8" fillId="0" borderId="3" xfId="0" applyNumberFormat="1" applyFont="1" applyBorder="1" applyProtection="1">
      <protection locked="0"/>
    </xf>
    <xf numFmtId="164" fontId="8" fillId="3" borderId="3" xfId="0" applyNumberFormat="1" applyFont="1" applyFill="1" applyBorder="1" applyProtection="1">
      <protection locked="0"/>
    </xf>
    <xf numFmtId="4" fontId="8" fillId="2" borderId="3" xfId="0" applyNumberFormat="1" applyFont="1" applyFill="1" applyBorder="1" applyProtection="1">
      <protection locked="0"/>
    </xf>
    <xf numFmtId="4" fontId="8" fillId="0" borderId="3" xfId="0" applyNumberFormat="1" applyFont="1" applyBorder="1" applyProtection="1">
      <protection locked="0"/>
    </xf>
    <xf numFmtId="164" fontId="10" fillId="0" borderId="3" xfId="0" applyNumberFormat="1" applyFont="1" applyBorder="1" applyProtection="1">
      <protection locked="0"/>
    </xf>
    <xf numFmtId="0" fontId="7" fillId="0" borderId="1" xfId="0" applyFont="1" applyBorder="1" applyAlignment="1">
      <alignment horizontal="center"/>
    </xf>
    <xf numFmtId="4" fontId="10" fillId="2" borderId="1" xfId="0" applyNumberFormat="1" applyFont="1" applyFill="1" applyBorder="1"/>
    <xf numFmtId="164" fontId="10" fillId="0" borderId="1" xfId="0" applyNumberFormat="1" applyFont="1" applyBorder="1" applyProtection="1">
      <protection locked="0"/>
    </xf>
    <xf numFmtId="10" fontId="8" fillId="0" borderId="3" xfId="0" applyNumberFormat="1" applyFont="1" applyBorder="1" applyProtection="1">
      <protection locked="0"/>
    </xf>
    <xf numFmtId="164" fontId="8" fillId="5" borderId="3" xfId="0" applyNumberFormat="1" applyFont="1" applyFill="1" applyBorder="1" applyProtection="1">
      <protection locked="0"/>
    </xf>
    <xf numFmtId="4" fontId="8" fillId="5" borderId="3" xfId="0" applyNumberFormat="1" applyFont="1" applyFill="1" applyBorder="1" applyProtection="1">
      <protection locked="0"/>
    </xf>
    <xf numFmtId="3" fontId="10" fillId="2" borderId="0" xfId="0" applyNumberFormat="1" applyFont="1" applyFill="1" applyAlignment="1">
      <alignment horizontal="center"/>
    </xf>
    <xf numFmtId="4" fontId="10" fillId="2" borderId="0" xfId="0" applyNumberFormat="1" applyFont="1" applyFill="1"/>
    <xf numFmtId="164" fontId="10" fillId="0" borderId="0" xfId="0" applyNumberFormat="1" applyFont="1" applyProtection="1">
      <protection locked="0"/>
    </xf>
    <xf numFmtId="164" fontId="10" fillId="0" borderId="0" xfId="0" applyNumberFormat="1" applyFont="1"/>
    <xf numFmtId="0" fontId="0" fillId="0" borderId="0" xfId="0"/>
    <xf numFmtId="0" fontId="8" fillId="0" borderId="0" xfId="0" applyFont="1"/>
    <xf numFmtId="0" fontId="0" fillId="0" borderId="0" xfId="0" applyProtection="1">
      <protection locked="0"/>
    </xf>
    <xf numFmtId="0" fontId="6" fillId="0" borderId="3" xfId="0" applyFont="1" applyBorder="1"/>
    <xf numFmtId="0" fontId="7" fillId="0" borderId="1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tabSelected="1"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">
        <v>156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2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136</v>
      </c>
      <c r="B9" s="137"/>
      <c r="C9" s="14"/>
      <c r="D9" s="71">
        <v>8</v>
      </c>
      <c r="E9" s="100">
        <v>1417173</v>
      </c>
      <c r="F9" s="101">
        <v>320001</v>
      </c>
      <c r="G9" s="102">
        <f>F9/E9</f>
        <v>0.22580235440556656</v>
      </c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0">
        <v>1342931</v>
      </c>
      <c r="F10" s="101">
        <v>251362</v>
      </c>
      <c r="G10" s="102">
        <f>F10/E10</f>
        <v>0.18717417350556359</v>
      </c>
      <c r="H10" s="15"/>
    </row>
    <row r="11" spans="1:8" ht="15.75" x14ac:dyDescent="0.25">
      <c r="A11" s="136" t="s">
        <v>69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</v>
      </c>
      <c r="E13" s="100">
        <v>352804</v>
      </c>
      <c r="F13" s="101">
        <v>30696.5</v>
      </c>
      <c r="G13" s="102">
        <f t="shared" ref="G13:G22" si="0">F13/E13</f>
        <v>8.7007233478078483E-2</v>
      </c>
      <c r="H13" s="15"/>
    </row>
    <row r="14" spans="1:8" ht="15.75" x14ac:dyDescent="0.25">
      <c r="A14" s="136" t="s">
        <v>112</v>
      </c>
      <c r="B14" s="137"/>
      <c r="C14" s="14"/>
      <c r="D14" s="71"/>
      <c r="E14" s="100"/>
      <c r="F14" s="101"/>
      <c r="G14" s="102"/>
      <c r="H14" s="15"/>
    </row>
    <row r="15" spans="1:8" ht="15.75" x14ac:dyDescent="0.25">
      <c r="A15" s="136" t="s">
        <v>104</v>
      </c>
      <c r="B15" s="137"/>
      <c r="C15" s="14"/>
      <c r="D15" s="71">
        <v>1</v>
      </c>
      <c r="E15" s="100">
        <v>140789</v>
      </c>
      <c r="F15" s="101">
        <v>35137</v>
      </c>
      <c r="G15" s="102">
        <f t="shared" si="0"/>
        <v>0.24957205463495016</v>
      </c>
      <c r="H15" s="15"/>
    </row>
    <row r="16" spans="1:8" ht="15.75" x14ac:dyDescent="0.25">
      <c r="A16" s="136" t="s">
        <v>113</v>
      </c>
      <c r="B16" s="137"/>
      <c r="C16" s="14"/>
      <c r="D16" s="71">
        <v>2</v>
      </c>
      <c r="E16" s="100">
        <v>2398960</v>
      </c>
      <c r="F16" s="101">
        <v>211639</v>
      </c>
      <c r="G16" s="102">
        <f t="shared" si="0"/>
        <v>8.8221145829859612E-2</v>
      </c>
      <c r="H16" s="15"/>
    </row>
    <row r="17" spans="1:8" ht="15.75" x14ac:dyDescent="0.25">
      <c r="A17" s="136" t="s">
        <v>137</v>
      </c>
      <c r="B17" s="137"/>
      <c r="C17" s="14"/>
      <c r="D17" s="71">
        <v>4</v>
      </c>
      <c r="E17" s="100">
        <v>5092621</v>
      </c>
      <c r="F17" s="101">
        <v>1107242</v>
      </c>
      <c r="G17" s="102">
        <f t="shared" si="0"/>
        <v>0.21742085264149835</v>
      </c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0">
        <v>401055</v>
      </c>
      <c r="F18" s="101">
        <v>104585</v>
      </c>
      <c r="G18" s="102">
        <f t="shared" si="0"/>
        <v>0.26077470671104963</v>
      </c>
      <c r="H18" s="15"/>
    </row>
    <row r="19" spans="1:8" ht="15.75" x14ac:dyDescent="0.25">
      <c r="A19" s="136" t="s">
        <v>15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9" t="s">
        <v>16</v>
      </c>
      <c r="B20" s="137"/>
      <c r="C20" s="14"/>
      <c r="D20" s="71">
        <v>1</v>
      </c>
      <c r="E20" s="100">
        <v>847337</v>
      </c>
      <c r="F20" s="101">
        <v>231048</v>
      </c>
      <c r="G20" s="102">
        <f t="shared" si="0"/>
        <v>0.27267545262392651</v>
      </c>
      <c r="H20" s="15"/>
    </row>
    <row r="21" spans="1:8" ht="15.75" x14ac:dyDescent="0.25">
      <c r="A21" s="136" t="s">
        <v>71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>
        <v>1</v>
      </c>
      <c r="E22" s="100">
        <v>60696</v>
      </c>
      <c r="F22" s="101">
        <v>31169</v>
      </c>
      <c r="G22" s="102">
        <f t="shared" si="0"/>
        <v>0.51352642678265459</v>
      </c>
      <c r="H22" s="15"/>
    </row>
    <row r="23" spans="1:8" ht="15.75" x14ac:dyDescent="0.25">
      <c r="A23" s="136" t="s">
        <v>139</v>
      </c>
      <c r="B23" s="137"/>
      <c r="C23" s="14"/>
      <c r="D23" s="71"/>
      <c r="E23" s="100"/>
      <c r="F23" s="101"/>
      <c r="G23" s="102"/>
      <c r="H23" s="15"/>
    </row>
    <row r="24" spans="1:8" ht="15.75" x14ac:dyDescent="0.25">
      <c r="A24" s="136" t="s">
        <v>133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>
        <v>3</v>
      </c>
      <c r="E25" s="100">
        <v>498916</v>
      </c>
      <c r="F25" s="101">
        <v>113037.5</v>
      </c>
      <c r="G25" s="102">
        <f>F25/E25</f>
        <v>0.22656619551186974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141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107</v>
      </c>
      <c r="B30" s="137"/>
      <c r="C30" s="14"/>
      <c r="D30" s="71">
        <v>2</v>
      </c>
      <c r="E30" s="101">
        <v>455243</v>
      </c>
      <c r="F30" s="101">
        <v>123641</v>
      </c>
      <c r="G30" s="102">
        <f>F30/E30</f>
        <v>0.27159341274879567</v>
      </c>
      <c r="H30" s="15"/>
    </row>
    <row r="31" spans="1:8" ht="15.75" x14ac:dyDescent="0.25">
      <c r="A31" s="139" t="s">
        <v>19</v>
      </c>
      <c r="B31" s="137"/>
      <c r="C31" s="14"/>
      <c r="D31" s="71">
        <v>2</v>
      </c>
      <c r="E31" s="101">
        <v>190858</v>
      </c>
      <c r="F31" s="101">
        <v>69330</v>
      </c>
      <c r="G31" s="102">
        <f>F31/E31</f>
        <v>0.36325435664211086</v>
      </c>
      <c r="H31" s="15"/>
    </row>
    <row r="32" spans="1:8" ht="15.75" x14ac:dyDescent="0.25">
      <c r="A32" s="139" t="s">
        <v>132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142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31</v>
      </c>
      <c r="E39" s="105">
        <f>SUM(E9:E38)</f>
        <v>13199383</v>
      </c>
      <c r="F39" s="105">
        <f>SUM(F9:F38)</f>
        <v>2628888</v>
      </c>
      <c r="G39" s="106">
        <f>F39/E39</f>
        <v>0.19916749138955964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104</v>
      </c>
      <c r="E44" s="101">
        <v>13490566.4</v>
      </c>
      <c r="F44" s="101">
        <v>779263.75</v>
      </c>
      <c r="G44" s="102">
        <f>1-(+F44/E44)</f>
        <v>0.94223639490777789</v>
      </c>
      <c r="H44" s="15"/>
    </row>
    <row r="45" spans="1:8" ht="15.75" x14ac:dyDescent="0.25">
      <c r="A45" s="27" t="s">
        <v>34</v>
      </c>
      <c r="B45" s="28"/>
      <c r="C45" s="14"/>
      <c r="D45" s="71">
        <v>8</v>
      </c>
      <c r="E45" s="101">
        <v>9645689.2100000009</v>
      </c>
      <c r="F45" s="101">
        <v>710993.56</v>
      </c>
      <c r="G45" s="102">
        <f t="shared" ref="G45:G52" si="1">1-(+F45/E45)</f>
        <v>0.92628898313840657</v>
      </c>
      <c r="H45" s="15"/>
    </row>
    <row r="46" spans="1:8" ht="15.75" x14ac:dyDescent="0.25">
      <c r="A46" s="27" t="s">
        <v>35</v>
      </c>
      <c r="B46" s="28"/>
      <c r="C46" s="14"/>
      <c r="D46" s="71">
        <v>59</v>
      </c>
      <c r="E46" s="101">
        <v>2462536.75</v>
      </c>
      <c r="F46" s="101">
        <v>238479.32</v>
      </c>
      <c r="G46" s="102">
        <f t="shared" si="1"/>
        <v>0.90315705136177149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02"/>
      <c r="H47" s="15"/>
    </row>
    <row r="48" spans="1:8" ht="15.75" x14ac:dyDescent="0.25">
      <c r="A48" s="27" t="s">
        <v>37</v>
      </c>
      <c r="B48" s="28"/>
      <c r="C48" s="14"/>
      <c r="D48" s="71">
        <v>113</v>
      </c>
      <c r="E48" s="101">
        <v>11684003.83</v>
      </c>
      <c r="F48" s="101">
        <v>837143.58</v>
      </c>
      <c r="G48" s="102">
        <f t="shared" si="1"/>
        <v>0.92835130900500573</v>
      </c>
      <c r="H48" s="15"/>
    </row>
    <row r="49" spans="1:8" ht="15.75" x14ac:dyDescent="0.25">
      <c r="A49" s="27" t="s">
        <v>38</v>
      </c>
      <c r="B49" s="28"/>
      <c r="C49" s="14"/>
      <c r="D49" s="71">
        <v>9</v>
      </c>
      <c r="E49" s="101">
        <v>698464</v>
      </c>
      <c r="F49" s="101">
        <v>55102</v>
      </c>
      <c r="G49" s="102">
        <f t="shared" si="1"/>
        <v>0.92110974939295365</v>
      </c>
      <c r="H49" s="15"/>
    </row>
    <row r="50" spans="1:8" ht="15.75" x14ac:dyDescent="0.25">
      <c r="A50" s="27" t="s">
        <v>39</v>
      </c>
      <c r="B50" s="28"/>
      <c r="C50" s="14"/>
      <c r="D50" s="71">
        <v>17</v>
      </c>
      <c r="E50" s="101">
        <v>611967.13</v>
      </c>
      <c r="F50" s="101">
        <v>5252.13</v>
      </c>
      <c r="G50" s="102">
        <f t="shared" si="1"/>
        <v>0.9914176272833477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02"/>
      <c r="H51" s="15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133600</v>
      </c>
      <c r="F52" s="101">
        <v>10300</v>
      </c>
      <c r="G52" s="102">
        <f t="shared" si="1"/>
        <v>0.92290419161676651</v>
      </c>
      <c r="H52" s="15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15"/>
    </row>
    <row r="54" spans="1:8" ht="15.75" x14ac:dyDescent="0.25">
      <c r="A54" s="27" t="s">
        <v>92</v>
      </c>
      <c r="B54" s="28"/>
      <c r="C54" s="14"/>
      <c r="D54" s="71">
        <v>766</v>
      </c>
      <c r="E54" s="101">
        <v>80426083.469999999</v>
      </c>
      <c r="F54" s="101">
        <v>8568204.6999999993</v>
      </c>
      <c r="G54" s="102">
        <f>1-(+F54/E54)</f>
        <v>0.89346485206884341</v>
      </c>
      <c r="H54" s="15"/>
    </row>
    <row r="55" spans="1:8" ht="15.75" x14ac:dyDescent="0.25">
      <c r="A55" s="69" t="s">
        <v>93</v>
      </c>
      <c r="B55" s="30"/>
      <c r="C55" s="14"/>
      <c r="D55" s="71"/>
      <c r="E55" s="101"/>
      <c r="F55" s="101"/>
      <c r="G55" s="102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03"/>
      <c r="H56" s="15"/>
    </row>
    <row r="57" spans="1:8" x14ac:dyDescent="0.2">
      <c r="A57" s="16" t="s">
        <v>44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03"/>
      <c r="H58" s="15"/>
    </row>
    <row r="59" spans="1:8" ht="15.75" x14ac:dyDescent="0.25">
      <c r="A59" s="32"/>
      <c r="B59" s="18"/>
      <c r="C59" s="14"/>
      <c r="D59" s="72"/>
      <c r="E59" s="100"/>
      <c r="F59" s="101"/>
      <c r="G59" s="103"/>
      <c r="H59" s="15"/>
    </row>
    <row r="60" spans="1:8" ht="15.75" x14ac:dyDescent="0.25">
      <c r="A60" s="20" t="s">
        <v>45</v>
      </c>
      <c r="B60" s="20"/>
      <c r="C60" s="21"/>
      <c r="D60" s="72"/>
      <c r="E60" s="111"/>
      <c r="F60" s="111"/>
      <c r="G60" s="103"/>
      <c r="H60" s="15"/>
    </row>
    <row r="61" spans="1:8" ht="15.75" x14ac:dyDescent="0.25">
      <c r="A61" s="33"/>
      <c r="B61" s="33"/>
      <c r="C61" s="33"/>
      <c r="D61" s="73">
        <f>SUM(D44:D57)</f>
        <v>1078</v>
      </c>
      <c r="E61" s="112">
        <f>SUM(E44:E60)</f>
        <v>119152910.78999999</v>
      </c>
      <c r="F61" s="112">
        <f>SUM(F44:F60)</f>
        <v>11204739.039999999</v>
      </c>
      <c r="G61" s="106">
        <f>1-(+F61/E61)</f>
        <v>0.90596336282755452</v>
      </c>
      <c r="H61" s="2"/>
    </row>
    <row r="62" spans="1:8" ht="18" x14ac:dyDescent="0.25">
      <c r="A62" s="34" t="s">
        <v>46</v>
      </c>
      <c r="B62" s="35"/>
      <c r="C62" s="35"/>
      <c r="D62" s="113"/>
      <c r="E62" s="114"/>
      <c r="F62" s="115"/>
      <c r="G62" s="115"/>
      <c r="H62" s="2"/>
    </row>
    <row r="63" spans="1:8" ht="18" x14ac:dyDescent="0.25">
      <c r="A63" s="37"/>
      <c r="B63" s="38"/>
      <c r="C63" s="38"/>
      <c r="D63" s="116"/>
      <c r="E63" s="116"/>
      <c r="F63" s="36">
        <f>F61+F39</f>
        <v>13833627.039999999</v>
      </c>
      <c r="G63" s="116"/>
      <c r="H63" s="2"/>
    </row>
    <row r="64" spans="1:8" ht="18" x14ac:dyDescent="0.25">
      <c r="A64" s="37"/>
      <c r="B64" s="38"/>
      <c r="C64" s="38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36"/>
      <c r="F71" s="2"/>
      <c r="G71" s="2"/>
      <c r="H71" s="2"/>
    </row>
    <row r="72" spans="1:8" ht="18" x14ac:dyDescent="0.25">
      <c r="A72" s="42"/>
      <c r="B72" s="38"/>
      <c r="C72" s="38"/>
      <c r="D72" s="38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1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6" width="14.6640625" style="3" customWidth="1"/>
    <col min="7" max="7" width="13.441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FEBRUARY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0.25" x14ac:dyDescent="0.3">
      <c r="A5" s="2"/>
      <c r="B5" s="4"/>
      <c r="C5" s="4"/>
      <c r="D5" s="48" t="s">
        <v>125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131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11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12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105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53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98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113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13</v>
      </c>
      <c r="B17" s="137"/>
      <c r="C17" s="14"/>
      <c r="D17" s="71"/>
      <c r="E17" s="101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278004</v>
      </c>
      <c r="F18" s="101">
        <v>72681</v>
      </c>
      <c r="G18" s="118">
        <f>F18/E18</f>
        <v>0.26143868433547718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16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102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56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151</v>
      </c>
      <c r="B23" s="137"/>
      <c r="C23" s="14"/>
      <c r="D23" s="71"/>
      <c r="E23" s="101"/>
      <c r="F23" s="101"/>
      <c r="G23" s="118"/>
      <c r="H23" s="15"/>
    </row>
    <row r="24" spans="1:8" ht="15.75" x14ac:dyDescent="0.25">
      <c r="A24" s="136" t="s">
        <v>19</v>
      </c>
      <c r="B24" s="137"/>
      <c r="C24" s="14"/>
      <c r="D24" s="71"/>
      <c r="E24" s="101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24</v>
      </c>
      <c r="B29" s="137"/>
      <c r="C29" s="14"/>
      <c r="D29" s="71"/>
      <c r="E29" s="101"/>
      <c r="F29" s="101"/>
      <c r="G29" s="118"/>
      <c r="H29" s="15"/>
    </row>
    <row r="30" spans="1:8" ht="15.75" x14ac:dyDescent="0.25">
      <c r="A30" s="139" t="s">
        <v>25</v>
      </c>
      <c r="B30" s="137"/>
      <c r="C30" s="14"/>
      <c r="D30" s="71">
        <v>2</v>
      </c>
      <c r="E30" s="101">
        <v>332781</v>
      </c>
      <c r="F30" s="101">
        <v>118480</v>
      </c>
      <c r="G30" s="118">
        <f>F30/E30</f>
        <v>0.35602994161325319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109</v>
      </c>
      <c r="B32" s="137"/>
      <c r="C32" s="14"/>
      <c r="D32" s="71">
        <v>3</v>
      </c>
      <c r="E32" s="101">
        <v>627594</v>
      </c>
      <c r="F32" s="101">
        <v>131734</v>
      </c>
      <c r="G32" s="118">
        <f>F32/E32</f>
        <v>0.20990321768531886</v>
      </c>
      <c r="H32" s="15"/>
    </row>
    <row r="33" spans="1:8" ht="15.75" x14ac:dyDescent="0.25">
      <c r="A33" s="139" t="s">
        <v>139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36089</v>
      </c>
      <c r="F34" s="101">
        <v>9874.5</v>
      </c>
      <c r="G34" s="118">
        <f>F34/E34</f>
        <v>0.27361522901715202</v>
      </c>
      <c r="H34" s="15"/>
    </row>
    <row r="35" spans="1:8" x14ac:dyDescent="0.2">
      <c r="A35" s="16" t="s">
        <v>28</v>
      </c>
      <c r="B35" s="13"/>
      <c r="C35" s="14"/>
      <c r="D35" s="72"/>
      <c r="E35" s="120"/>
      <c r="F35" s="101"/>
      <c r="G35" s="119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7</v>
      </c>
      <c r="E39" s="112">
        <f>SUM(E9:E38)</f>
        <v>1274468</v>
      </c>
      <c r="F39" s="112">
        <f>SUM(F9:F38)</f>
        <v>332769.5</v>
      </c>
      <c r="G39" s="122">
        <f>F39/E39</f>
        <v>0.26110463346274682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13</v>
      </c>
      <c r="E44" s="101">
        <v>640389.63</v>
      </c>
      <c r="F44" s="101">
        <v>60913</v>
      </c>
      <c r="G44" s="118">
        <f>1-(+F44/E44)</f>
        <v>0.90488134543965049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36</v>
      </c>
      <c r="E46" s="101">
        <v>2344945.5</v>
      </c>
      <c r="F46" s="101">
        <v>255399.8</v>
      </c>
      <c r="G46" s="118">
        <f>1-(+F46/E46)</f>
        <v>0.89108497404310683</v>
      </c>
      <c r="H46" s="15"/>
    </row>
    <row r="47" spans="1:8" ht="15.75" x14ac:dyDescent="0.25">
      <c r="A47" s="27" t="s">
        <v>36</v>
      </c>
      <c r="B47" s="28"/>
      <c r="C47" s="14"/>
      <c r="D47" s="71">
        <v>15</v>
      </c>
      <c r="E47" s="101">
        <v>3249679.38</v>
      </c>
      <c r="F47" s="101">
        <v>191596.52</v>
      </c>
      <c r="G47" s="118">
        <f>1-(+F47/E47)</f>
        <v>0.94104140821424664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3222034</v>
      </c>
      <c r="F48" s="101">
        <v>258883.96</v>
      </c>
      <c r="G48" s="118">
        <f>1-(+F48/E48)</f>
        <v>0.91965200863802177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6</v>
      </c>
      <c r="E50" s="101">
        <v>1224780</v>
      </c>
      <c r="F50" s="101">
        <v>87255</v>
      </c>
      <c r="G50" s="118">
        <f>1-(+F50/E50)</f>
        <v>0.92875863420369376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60</v>
      </c>
      <c r="B53" s="30"/>
      <c r="C53" s="14"/>
      <c r="D53" s="71">
        <v>464</v>
      </c>
      <c r="E53" s="101">
        <v>36896594.880000003</v>
      </c>
      <c r="F53" s="101">
        <v>4056195.52</v>
      </c>
      <c r="G53" s="118">
        <f>1-(+F53/E53)</f>
        <v>0.89006585748110101</v>
      </c>
      <c r="H53" s="15"/>
    </row>
    <row r="54" spans="1:8" ht="15.75" x14ac:dyDescent="0.25">
      <c r="A54" s="29" t="s">
        <v>61</v>
      </c>
      <c r="B54" s="30"/>
      <c r="C54" s="14"/>
      <c r="D54" s="71">
        <v>6</v>
      </c>
      <c r="E54" s="101">
        <v>153613.45000000001</v>
      </c>
      <c r="F54" s="101">
        <v>15976.92</v>
      </c>
      <c r="G54" s="118">
        <f>1-(+F54/E54)</f>
        <v>0.89599270115995699</v>
      </c>
      <c r="H54" s="15"/>
    </row>
    <row r="55" spans="1:8" x14ac:dyDescent="0.2">
      <c r="A55" s="31" t="s">
        <v>42</v>
      </c>
      <c r="B55" s="30"/>
      <c r="C55" s="14"/>
      <c r="D55" s="72"/>
      <c r="E55" s="104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00"/>
      <c r="F57" s="101">
        <v>52.69</v>
      </c>
      <c r="G57" s="119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19"/>
      <c r="H58" s="15"/>
    </row>
    <row r="59" spans="1:8" ht="15.75" x14ac:dyDescent="0.25">
      <c r="A59" s="32"/>
      <c r="B59" s="18"/>
      <c r="C59" s="14"/>
      <c r="D59" s="72"/>
      <c r="E59" s="77"/>
      <c r="F59" s="111"/>
      <c r="G59" s="119"/>
      <c r="H59" s="15"/>
    </row>
    <row r="60" spans="1:8" ht="15.75" x14ac:dyDescent="0.25">
      <c r="A60" s="20" t="s">
        <v>45</v>
      </c>
      <c r="B60" s="20"/>
      <c r="C60" s="21"/>
      <c r="D60" s="73">
        <f>SUM(D44:D56)</f>
        <v>577</v>
      </c>
      <c r="E60" s="112">
        <f>SUM(E44:E59)</f>
        <v>47732036.840000004</v>
      </c>
      <c r="F60" s="112">
        <f>SUM(F44:F59)</f>
        <v>4926273.41</v>
      </c>
      <c r="G60" s="122">
        <f>1-(F60/E60)</f>
        <v>0.89679314489525985</v>
      </c>
      <c r="H60" s="15"/>
    </row>
    <row r="61" spans="1:8" x14ac:dyDescent="0.2">
      <c r="A61" s="33"/>
      <c r="B61" s="33"/>
      <c r="C61" s="49"/>
      <c r="D61" s="123"/>
      <c r="E61" s="114"/>
      <c r="F61" s="115"/>
      <c r="G61" s="115"/>
      <c r="H61" s="2"/>
    </row>
    <row r="62" spans="1:8" ht="18" x14ac:dyDescent="0.25">
      <c r="A62" s="34" t="s">
        <v>46</v>
      </c>
      <c r="B62" s="35"/>
      <c r="C62" s="38"/>
      <c r="D62" s="51"/>
      <c r="E62" s="116"/>
      <c r="F62" s="36">
        <f>F60+F39</f>
        <v>5259042.91</v>
      </c>
      <c r="G62" s="116"/>
      <c r="H62" s="2"/>
    </row>
    <row r="63" spans="1:8" ht="18" x14ac:dyDescent="0.25">
      <c r="A63" s="37"/>
      <c r="B63" s="38"/>
      <c r="C63" s="38"/>
      <c r="D63" s="51"/>
      <c r="E63" s="38"/>
      <c r="F63" s="36"/>
      <c r="G63" s="38"/>
      <c r="H63" s="2"/>
    </row>
    <row r="64" spans="1:8" ht="15.75" x14ac:dyDescent="0.25">
      <c r="A64" s="4" t="s">
        <v>47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48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49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/>
      <c r="B67" s="39"/>
      <c r="C67" s="39"/>
      <c r="D67" s="39"/>
      <c r="E67" s="39"/>
      <c r="F67" s="40"/>
      <c r="G67" s="39"/>
      <c r="H67" s="2"/>
    </row>
    <row r="68" spans="1:8" ht="18" x14ac:dyDescent="0.25">
      <c r="A68" s="41" t="s">
        <v>50</v>
      </c>
      <c r="B68" s="38"/>
      <c r="C68" s="38"/>
      <c r="D68" s="38"/>
      <c r="E68" s="38"/>
      <c r="F68" s="36"/>
      <c r="G68" s="38"/>
      <c r="H68" s="2"/>
    </row>
    <row r="69" spans="1:8" ht="18" x14ac:dyDescent="0.25">
      <c r="A69" s="42"/>
      <c r="B69" s="38"/>
      <c r="C69" s="38"/>
      <c r="D69" s="38"/>
      <c r="E69" s="36"/>
      <c r="F69" s="2"/>
      <c r="G69" s="2"/>
      <c r="H69" s="2"/>
    </row>
    <row r="70" spans="1:8" ht="18" x14ac:dyDescent="0.25">
      <c r="A70" s="81"/>
      <c r="B70" s="82"/>
      <c r="C70" s="82"/>
      <c r="D70" s="82"/>
      <c r="E70" s="43"/>
      <c r="F70" s="2"/>
      <c r="G70" s="2"/>
      <c r="H70" s="2"/>
    </row>
    <row r="71" spans="1:8" ht="18" x14ac:dyDescent="0.25">
      <c r="A71" s="42"/>
      <c r="B71" s="38"/>
      <c r="C71" s="38"/>
      <c r="D71" s="38"/>
      <c r="E71" s="44"/>
      <c r="F71" s="2"/>
      <c r="G71" s="2"/>
      <c r="H71" s="2"/>
    </row>
    <row r="72" spans="1:8" ht="18" x14ac:dyDescent="0.25">
      <c r="A72" s="42"/>
      <c r="B72" s="38"/>
      <c r="C72" s="38"/>
      <c r="D72" s="38"/>
      <c r="E72" s="45"/>
      <c r="F72" s="2"/>
      <c r="G72" s="2"/>
      <c r="H72" s="2"/>
    </row>
    <row r="73" spans="1:8" ht="18" x14ac:dyDescent="0.25">
      <c r="A73" s="42"/>
      <c r="B73" s="38"/>
      <c r="C73" s="38"/>
      <c r="D73" s="38"/>
      <c r="E73" s="36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43"/>
      <c r="F75" s="2"/>
      <c r="G75" s="2"/>
      <c r="H75" s="2"/>
    </row>
    <row r="76" spans="1:8" ht="18" x14ac:dyDescent="0.25">
      <c r="A76" s="42"/>
      <c r="B76" s="38"/>
      <c r="C76" s="38"/>
      <c r="D76" s="38"/>
      <c r="E76" s="44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6"/>
      <c r="F79" s="2"/>
      <c r="G79" s="2"/>
      <c r="H79" s="2"/>
    </row>
    <row r="80" spans="1:8" ht="18" x14ac:dyDescent="0.25">
      <c r="A80" s="42"/>
      <c r="B80" s="38"/>
      <c r="C80" s="38"/>
      <c r="D80" s="38"/>
      <c r="E80" s="38"/>
      <c r="F80" s="2"/>
      <c r="G80" s="2"/>
      <c r="H80" s="2"/>
    </row>
    <row r="81" spans="1:8" ht="15.75" x14ac:dyDescent="0.25">
      <c r="A81" s="47"/>
      <c r="B81" s="2"/>
      <c r="C81" s="2"/>
      <c r="D81" s="2"/>
      <c r="E81" s="2"/>
      <c r="F81" s="2"/>
      <c r="G81" s="2"/>
      <c r="H81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51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FEBRUARY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1.75" x14ac:dyDescent="0.3">
      <c r="A5" s="2"/>
      <c r="B5" s="4"/>
      <c r="C5" s="4"/>
      <c r="D5" s="68" t="s">
        <v>89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94</v>
      </c>
      <c r="B9" s="137"/>
      <c r="C9" s="14"/>
      <c r="D9" s="71">
        <v>4</v>
      </c>
      <c r="E9" s="101">
        <v>1305108</v>
      </c>
      <c r="F9" s="101">
        <v>162984</v>
      </c>
      <c r="G9" s="118">
        <f>F9/E9</f>
        <v>0.1248816189924512</v>
      </c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96</v>
      </c>
      <c r="B11" s="137"/>
      <c r="C11" s="14"/>
      <c r="D11" s="71">
        <v>10</v>
      </c>
      <c r="E11" s="101">
        <v>1121163</v>
      </c>
      <c r="F11" s="101">
        <v>307923</v>
      </c>
      <c r="G11" s="118">
        <f>F11/E11</f>
        <v>0.27464605949357945</v>
      </c>
      <c r="H11" s="15"/>
    </row>
    <row r="12" spans="1:8" ht="15.75" x14ac:dyDescent="0.25">
      <c r="A12" s="136" t="s">
        <v>66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100</v>
      </c>
      <c r="B13" s="137"/>
      <c r="C13" s="14"/>
      <c r="D13" s="71">
        <v>3</v>
      </c>
      <c r="E13" s="101">
        <v>927474</v>
      </c>
      <c r="F13" s="101">
        <v>192415.62</v>
      </c>
      <c r="G13" s="118">
        <f>F13/E13</f>
        <v>0.20746200971671441</v>
      </c>
      <c r="H13" s="15"/>
    </row>
    <row r="14" spans="1:8" ht="15.75" x14ac:dyDescent="0.25">
      <c r="A14" s="136" t="s">
        <v>25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102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14</v>
      </c>
      <c r="B17" s="137"/>
      <c r="C17" s="14"/>
      <c r="D17" s="71">
        <v>2</v>
      </c>
      <c r="E17" s="101">
        <v>263834</v>
      </c>
      <c r="F17" s="101">
        <v>14616</v>
      </c>
      <c r="G17" s="118">
        <f t="shared" ref="G17:G24" si="0">F17/E17</f>
        <v>5.5398470250233103E-2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1">
        <v>1140304</v>
      </c>
      <c r="F18" s="101">
        <v>489615</v>
      </c>
      <c r="G18" s="118">
        <f t="shared" si="0"/>
        <v>0.42937234281384612</v>
      </c>
      <c r="H18" s="15"/>
    </row>
    <row r="19" spans="1:8" ht="15.75" x14ac:dyDescent="0.25">
      <c r="A19" s="136" t="s">
        <v>54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150</v>
      </c>
      <c r="B20" s="137"/>
      <c r="C20" s="14"/>
      <c r="D20" s="71">
        <v>1</v>
      </c>
      <c r="E20" s="101">
        <v>962201</v>
      </c>
      <c r="F20" s="101">
        <v>191010</v>
      </c>
      <c r="G20" s="118">
        <f t="shared" si="0"/>
        <v>0.19851361617790877</v>
      </c>
      <c r="H20" s="15"/>
    </row>
    <row r="21" spans="1:8" ht="15.75" x14ac:dyDescent="0.25">
      <c r="A21" s="136" t="s">
        <v>55</v>
      </c>
      <c r="B21" s="137"/>
      <c r="C21" s="14"/>
      <c r="D21" s="71">
        <v>6</v>
      </c>
      <c r="E21" s="101">
        <v>5179943</v>
      </c>
      <c r="F21" s="101">
        <v>939262</v>
      </c>
      <c r="G21" s="118">
        <f t="shared" si="0"/>
        <v>0.18132670571857645</v>
      </c>
      <c r="H21" s="15"/>
    </row>
    <row r="22" spans="1:8" ht="15.75" x14ac:dyDescent="0.25">
      <c r="A22" s="136" t="s">
        <v>56</v>
      </c>
      <c r="B22" s="137"/>
      <c r="C22" s="14"/>
      <c r="D22" s="71">
        <v>2</v>
      </c>
      <c r="E22" s="101">
        <v>757496</v>
      </c>
      <c r="F22" s="101">
        <v>159932</v>
      </c>
      <c r="G22" s="118">
        <f t="shared" si="0"/>
        <v>0.21113246802623381</v>
      </c>
      <c r="H22" s="15"/>
    </row>
    <row r="23" spans="1:8" ht="15.75" x14ac:dyDescent="0.25">
      <c r="A23" s="138" t="s">
        <v>20</v>
      </c>
      <c r="B23" s="137"/>
      <c r="C23" s="14"/>
      <c r="D23" s="71">
        <v>4</v>
      </c>
      <c r="E23" s="101">
        <v>655106</v>
      </c>
      <c r="F23" s="101">
        <v>180406</v>
      </c>
      <c r="G23" s="118">
        <f t="shared" si="0"/>
        <v>0.27538444160181713</v>
      </c>
      <c r="H23" s="15"/>
    </row>
    <row r="24" spans="1:8" ht="15.75" x14ac:dyDescent="0.25">
      <c r="A24" s="138" t="s">
        <v>21</v>
      </c>
      <c r="B24" s="137"/>
      <c r="C24" s="14"/>
      <c r="D24" s="71">
        <v>14</v>
      </c>
      <c r="E24" s="101">
        <v>248190</v>
      </c>
      <c r="F24" s="101">
        <v>248190</v>
      </c>
      <c r="G24" s="118">
        <f t="shared" si="0"/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1">
        <v>61126.02</v>
      </c>
      <c r="F26" s="101">
        <v>7941.47</v>
      </c>
      <c r="G26" s="118">
        <f>F26/E26</f>
        <v>0.12991963160696543</v>
      </c>
      <c r="H26" s="15"/>
    </row>
    <row r="27" spans="1:8" ht="15.75" x14ac:dyDescent="0.25">
      <c r="A27" s="136" t="s">
        <v>114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1">
        <v>162388</v>
      </c>
      <c r="F28" s="101">
        <v>64381.599999999999</v>
      </c>
      <c r="G28" s="118">
        <f>F28/E28</f>
        <v>0.39646771928960267</v>
      </c>
      <c r="H28" s="15"/>
    </row>
    <row r="29" spans="1:8" ht="15.75" x14ac:dyDescent="0.25">
      <c r="A29" s="139" t="s">
        <v>110</v>
      </c>
      <c r="B29" s="137"/>
      <c r="C29" s="14"/>
      <c r="D29" s="71">
        <v>1</v>
      </c>
      <c r="E29" s="101">
        <v>90328</v>
      </c>
      <c r="F29" s="101">
        <v>31426</v>
      </c>
      <c r="G29" s="118">
        <f>F29/E29</f>
        <v>0.34790983969533257</v>
      </c>
      <c r="H29" s="15"/>
    </row>
    <row r="30" spans="1:8" ht="15.75" x14ac:dyDescent="0.25">
      <c r="A30" s="139" t="s">
        <v>115</v>
      </c>
      <c r="B30" s="137"/>
      <c r="C30" s="14"/>
      <c r="D30" s="71"/>
      <c r="E30" s="121"/>
      <c r="F30" s="101"/>
      <c r="G30" s="118"/>
      <c r="H30" s="15"/>
    </row>
    <row r="31" spans="1:8" ht="15.75" x14ac:dyDescent="0.25">
      <c r="A31" s="139" t="s">
        <v>135</v>
      </c>
      <c r="B31" s="137"/>
      <c r="C31" s="14"/>
      <c r="D31" s="71"/>
      <c r="E31" s="121"/>
      <c r="F31" s="101"/>
      <c r="G31" s="118"/>
      <c r="H31" s="15"/>
    </row>
    <row r="32" spans="1:8" ht="15.75" x14ac:dyDescent="0.25">
      <c r="A32" s="139" t="s">
        <v>57</v>
      </c>
      <c r="B32" s="137"/>
      <c r="C32" s="14"/>
      <c r="D32" s="71">
        <v>8</v>
      </c>
      <c r="E32" s="121">
        <v>1132180</v>
      </c>
      <c r="F32" s="121">
        <v>305879</v>
      </c>
      <c r="G32" s="118">
        <f>F32/E32</f>
        <v>0.27016817113886482</v>
      </c>
      <c r="H32" s="15"/>
    </row>
    <row r="33" spans="1:8" ht="15.75" x14ac:dyDescent="0.25">
      <c r="A33" s="136" t="s">
        <v>132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6" t="s">
        <v>91</v>
      </c>
      <c r="B34" s="137"/>
      <c r="C34" s="14"/>
      <c r="D34" s="71">
        <v>1</v>
      </c>
      <c r="E34" s="101">
        <v>434189</v>
      </c>
      <c r="F34" s="101">
        <v>89463</v>
      </c>
      <c r="G34" s="118">
        <f>F34/E34</f>
        <v>0.20604621489719915</v>
      </c>
      <c r="H34" s="15"/>
    </row>
    <row r="35" spans="1:8" x14ac:dyDescent="0.2">
      <c r="A35" s="16" t="s">
        <v>28</v>
      </c>
      <c r="B35" s="13"/>
      <c r="C35" s="14"/>
      <c r="D35" s="72"/>
      <c r="E35" s="120">
        <v>374905</v>
      </c>
      <c r="F35" s="101">
        <v>67480</v>
      </c>
      <c r="G35" s="119"/>
      <c r="H35" s="15"/>
    </row>
    <row r="36" spans="1:8" x14ac:dyDescent="0.2">
      <c r="A36" s="16" t="s">
        <v>29</v>
      </c>
      <c r="B36" s="13"/>
      <c r="C36" s="14"/>
      <c r="D36" s="72"/>
      <c r="E36" s="12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59</v>
      </c>
      <c r="E39" s="112">
        <f>SUM(E9:E38)</f>
        <v>14815935.02</v>
      </c>
      <c r="F39" s="112">
        <f>SUM(F9:F38)</f>
        <v>3452924.6900000004</v>
      </c>
      <c r="G39" s="122">
        <f>F39/E39</f>
        <v>0.23305479440473414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188</v>
      </c>
      <c r="E44" s="101">
        <v>33080040.129999999</v>
      </c>
      <c r="F44" s="101">
        <v>1695490.8</v>
      </c>
      <c r="G44" s="118">
        <f t="shared" ref="G44:G50" si="1">1-(+F44/E44)</f>
        <v>0.94874580582922652</v>
      </c>
      <c r="H44" s="15"/>
    </row>
    <row r="45" spans="1:8" ht="15.75" x14ac:dyDescent="0.25">
      <c r="A45" s="27" t="s">
        <v>34</v>
      </c>
      <c r="B45" s="28"/>
      <c r="C45" s="14"/>
      <c r="D45" s="71">
        <v>18</v>
      </c>
      <c r="E45" s="101">
        <v>6334540.71</v>
      </c>
      <c r="F45" s="101">
        <v>360521.54</v>
      </c>
      <c r="G45" s="118">
        <f t="shared" si="1"/>
        <v>0.94308639623534762</v>
      </c>
      <c r="H45" s="15"/>
    </row>
    <row r="46" spans="1:8" ht="15.75" x14ac:dyDescent="0.25">
      <c r="A46" s="27" t="s">
        <v>35</v>
      </c>
      <c r="B46" s="28"/>
      <c r="C46" s="14"/>
      <c r="D46" s="71">
        <v>186</v>
      </c>
      <c r="E46" s="101">
        <v>14915943.050000001</v>
      </c>
      <c r="F46" s="101">
        <v>861857.69</v>
      </c>
      <c r="G46" s="118">
        <f t="shared" si="1"/>
        <v>0.94221902784752187</v>
      </c>
      <c r="H46" s="15"/>
    </row>
    <row r="47" spans="1:8" ht="15.75" x14ac:dyDescent="0.25">
      <c r="A47" s="27" t="s">
        <v>36</v>
      </c>
      <c r="B47" s="28"/>
      <c r="C47" s="14"/>
      <c r="D47" s="71">
        <v>2</v>
      </c>
      <c r="E47" s="101">
        <v>132557.5</v>
      </c>
      <c r="F47" s="101">
        <v>18230.5</v>
      </c>
      <c r="G47" s="118">
        <f t="shared" si="1"/>
        <v>0.86247100314957659</v>
      </c>
      <c r="H47" s="15"/>
    </row>
    <row r="48" spans="1:8" ht="15.75" x14ac:dyDescent="0.25">
      <c r="A48" s="27" t="s">
        <v>37</v>
      </c>
      <c r="B48" s="28"/>
      <c r="C48" s="14"/>
      <c r="D48" s="71">
        <v>122</v>
      </c>
      <c r="E48" s="101">
        <v>15366066.529999999</v>
      </c>
      <c r="F48" s="101">
        <v>796453.81</v>
      </c>
      <c r="G48" s="118">
        <f t="shared" si="1"/>
        <v>0.94816800978669202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95328</v>
      </c>
      <c r="F49" s="101">
        <v>6870</v>
      </c>
      <c r="G49" s="118">
        <f t="shared" si="1"/>
        <v>0.92793303121852966</v>
      </c>
      <c r="H49" s="15"/>
    </row>
    <row r="50" spans="1:8" ht="15.75" x14ac:dyDescent="0.25">
      <c r="A50" s="27" t="s">
        <v>39</v>
      </c>
      <c r="B50" s="28"/>
      <c r="C50" s="14"/>
      <c r="D50" s="71">
        <v>18</v>
      </c>
      <c r="E50" s="101">
        <v>1842370</v>
      </c>
      <c r="F50" s="101">
        <v>35109</v>
      </c>
      <c r="G50" s="118">
        <f t="shared" si="1"/>
        <v>0.9809435672530491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4</v>
      </c>
      <c r="E52" s="101">
        <v>263550</v>
      </c>
      <c r="F52" s="101">
        <v>2825</v>
      </c>
      <c r="G52" s="118">
        <f>1-(+F52/E52)</f>
        <v>0.98928097135268445</v>
      </c>
      <c r="H52" s="15"/>
    </row>
    <row r="53" spans="1:8" ht="15.75" x14ac:dyDescent="0.25">
      <c r="A53" s="29" t="s">
        <v>59</v>
      </c>
      <c r="B53" s="30"/>
      <c r="C53" s="14"/>
      <c r="D53" s="71">
        <v>2</v>
      </c>
      <c r="E53" s="101">
        <v>104100</v>
      </c>
      <c r="F53" s="101">
        <v>-1600</v>
      </c>
      <c r="G53" s="118">
        <f>1-(+F53/E53)</f>
        <v>1.0153698366954851</v>
      </c>
      <c r="H53" s="15"/>
    </row>
    <row r="54" spans="1:8" ht="15.75" x14ac:dyDescent="0.25">
      <c r="A54" s="27" t="s">
        <v>60</v>
      </c>
      <c r="B54" s="30"/>
      <c r="C54" s="14"/>
      <c r="D54" s="71">
        <v>1165</v>
      </c>
      <c r="E54" s="101">
        <v>124115980.5</v>
      </c>
      <c r="F54" s="101">
        <v>13472868.16</v>
      </c>
      <c r="G54" s="118">
        <f>1-(+F54/E54)</f>
        <v>0.89144936771457883</v>
      </c>
      <c r="H54" s="15"/>
    </row>
    <row r="55" spans="1:8" ht="15.75" x14ac:dyDescent="0.25">
      <c r="A55" s="27" t="s">
        <v>61</v>
      </c>
      <c r="B55" s="30"/>
      <c r="C55" s="14"/>
      <c r="D55" s="71">
        <v>6</v>
      </c>
      <c r="E55" s="101">
        <v>579409.48</v>
      </c>
      <c r="F55" s="101">
        <v>60422.03</v>
      </c>
      <c r="G55" s="118">
        <f>1-(+F55/E55)</f>
        <v>0.89571791265824641</v>
      </c>
      <c r="H55" s="15"/>
    </row>
    <row r="56" spans="1:8" ht="15.75" x14ac:dyDescent="0.25">
      <c r="A56" s="27" t="s">
        <v>154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20"/>
      <c r="F60" s="121"/>
      <c r="G60" s="119"/>
      <c r="H60" s="15"/>
    </row>
    <row r="61" spans="1:8" ht="15.75" x14ac:dyDescent="0.25">
      <c r="A61" s="32"/>
      <c r="B61" s="18"/>
      <c r="C61" s="21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33"/>
      <c r="D62" s="73">
        <f>SUM(D44:D58)</f>
        <v>1713</v>
      </c>
      <c r="E62" s="112">
        <f>SUM(E44:E61)</f>
        <v>196829885.90000001</v>
      </c>
      <c r="F62" s="112">
        <f>SUM(F44:F61)</f>
        <v>17309048.530000001</v>
      </c>
      <c r="G62" s="122">
        <f>1-(+F62/E62)</f>
        <v>0.91206087200195851</v>
      </c>
      <c r="H62" s="2"/>
    </row>
    <row r="63" spans="1:8" ht="18" x14ac:dyDescent="0.25">
      <c r="A63" s="33"/>
      <c r="B63" s="33"/>
      <c r="C63" s="35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116"/>
      <c r="E64" s="116"/>
      <c r="F64" s="36">
        <f>F62+F39</f>
        <v>20761973.220000003</v>
      </c>
      <c r="G64" s="116"/>
      <c r="H64" s="2"/>
    </row>
    <row r="65" spans="1:8" ht="20.25" customHeight="1" x14ac:dyDescent="0.25">
      <c r="A65" s="34"/>
      <c r="B65" s="35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FEBRUARY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126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94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8</v>
      </c>
      <c r="E10" s="100">
        <v>1770415</v>
      </c>
      <c r="F10" s="101">
        <v>245640.5</v>
      </c>
      <c r="G10" s="126">
        <f t="shared" ref="G10:G22" si="0">F10/E10</f>
        <v>0.13874741232987745</v>
      </c>
      <c r="H10" s="15"/>
    </row>
    <row r="11" spans="1:8" ht="15.75" x14ac:dyDescent="0.25">
      <c r="A11" s="136" t="s">
        <v>96</v>
      </c>
      <c r="B11" s="137"/>
      <c r="C11" s="14"/>
      <c r="D11" s="71">
        <v>10</v>
      </c>
      <c r="E11" s="100">
        <v>1017982</v>
      </c>
      <c r="F11" s="101">
        <v>307830</v>
      </c>
      <c r="G11" s="126">
        <f t="shared" si="0"/>
        <v>0.30239238021890369</v>
      </c>
      <c r="H11" s="15"/>
    </row>
    <row r="12" spans="1:8" ht="15.75" x14ac:dyDescent="0.25">
      <c r="A12" s="136" t="s">
        <v>66</v>
      </c>
      <c r="B12" s="137"/>
      <c r="C12" s="14"/>
      <c r="D12" s="71"/>
      <c r="E12" s="100"/>
      <c r="F12" s="101"/>
      <c r="G12" s="126"/>
      <c r="H12" s="15"/>
    </row>
    <row r="13" spans="1:8" ht="15.75" x14ac:dyDescent="0.25">
      <c r="A13" s="136" t="s">
        <v>100</v>
      </c>
      <c r="B13" s="137"/>
      <c r="C13" s="14"/>
      <c r="D13" s="71"/>
      <c r="E13" s="100"/>
      <c r="F13" s="101"/>
      <c r="G13" s="126"/>
      <c r="H13" s="15"/>
    </row>
    <row r="14" spans="1:8" ht="15.75" x14ac:dyDescent="0.25">
      <c r="A14" s="136" t="s">
        <v>25</v>
      </c>
      <c r="B14" s="137"/>
      <c r="C14" s="14"/>
      <c r="D14" s="71">
        <v>1</v>
      </c>
      <c r="E14" s="100">
        <v>307760</v>
      </c>
      <c r="F14" s="101">
        <v>110322</v>
      </c>
      <c r="G14" s="126">
        <f t="shared" si="0"/>
        <v>0.35846763711983365</v>
      </c>
      <c r="H14" s="15"/>
    </row>
    <row r="15" spans="1:8" ht="15.75" x14ac:dyDescent="0.25">
      <c r="A15" s="136" t="s">
        <v>102</v>
      </c>
      <c r="B15" s="137"/>
      <c r="C15" s="14"/>
      <c r="D15" s="71">
        <v>1</v>
      </c>
      <c r="E15" s="100">
        <v>164268</v>
      </c>
      <c r="F15" s="101">
        <v>30009</v>
      </c>
      <c r="G15" s="126">
        <f t="shared" si="0"/>
        <v>0.18268317627291986</v>
      </c>
      <c r="H15" s="15"/>
    </row>
    <row r="16" spans="1:8" ht="15.75" x14ac:dyDescent="0.25">
      <c r="A16" s="136" t="s">
        <v>10</v>
      </c>
      <c r="B16" s="137"/>
      <c r="C16" s="14"/>
      <c r="D16" s="71">
        <v>2</v>
      </c>
      <c r="E16" s="100">
        <v>336231</v>
      </c>
      <c r="F16" s="101">
        <v>41290.5</v>
      </c>
      <c r="G16" s="126">
        <f t="shared" si="0"/>
        <v>0.12280396513111522</v>
      </c>
      <c r="H16" s="15"/>
    </row>
    <row r="17" spans="1:8" ht="15.75" x14ac:dyDescent="0.25">
      <c r="A17" s="136" t="s">
        <v>14</v>
      </c>
      <c r="B17" s="137"/>
      <c r="C17" s="14"/>
      <c r="D17" s="71">
        <v>2</v>
      </c>
      <c r="E17" s="100">
        <v>374131</v>
      </c>
      <c r="F17" s="101">
        <v>148666.5</v>
      </c>
      <c r="G17" s="118">
        <f t="shared" si="0"/>
        <v>0.39736482675854179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0">
        <v>1305793</v>
      </c>
      <c r="F18" s="101">
        <v>136676</v>
      </c>
      <c r="G18" s="126">
        <f t="shared" si="0"/>
        <v>0.10466896361061823</v>
      </c>
      <c r="H18" s="15"/>
    </row>
    <row r="19" spans="1:8" ht="15.75" x14ac:dyDescent="0.25">
      <c r="A19" s="136" t="s">
        <v>54</v>
      </c>
      <c r="B19" s="137"/>
      <c r="C19" s="14"/>
      <c r="D19" s="71">
        <v>2</v>
      </c>
      <c r="E19" s="100">
        <v>388918</v>
      </c>
      <c r="F19" s="101">
        <v>138685</v>
      </c>
      <c r="G19" s="118">
        <f t="shared" si="0"/>
        <v>0.35659187797941982</v>
      </c>
      <c r="H19" s="15"/>
    </row>
    <row r="20" spans="1:8" ht="15.75" x14ac:dyDescent="0.25">
      <c r="A20" s="136" t="s">
        <v>150</v>
      </c>
      <c r="B20" s="137"/>
      <c r="C20" s="14"/>
      <c r="D20" s="71"/>
      <c r="E20" s="100"/>
      <c r="F20" s="101"/>
      <c r="G20" s="118"/>
      <c r="H20" s="15"/>
    </row>
    <row r="21" spans="1:8" ht="15.75" x14ac:dyDescent="0.25">
      <c r="A21" s="136" t="s">
        <v>55</v>
      </c>
      <c r="B21" s="137"/>
      <c r="C21" s="14"/>
      <c r="D21" s="71">
        <v>7</v>
      </c>
      <c r="E21" s="100">
        <v>4939952</v>
      </c>
      <c r="F21" s="101">
        <v>807226.5</v>
      </c>
      <c r="G21" s="118">
        <f t="shared" si="0"/>
        <v>0.16340776185679537</v>
      </c>
      <c r="H21" s="15"/>
    </row>
    <row r="22" spans="1:8" ht="15.75" x14ac:dyDescent="0.25">
      <c r="A22" s="136" t="s">
        <v>56</v>
      </c>
      <c r="B22" s="137"/>
      <c r="C22" s="14"/>
      <c r="D22" s="71">
        <v>3</v>
      </c>
      <c r="E22" s="100">
        <v>1189713</v>
      </c>
      <c r="F22" s="101">
        <v>134540.5</v>
      </c>
      <c r="G22" s="118">
        <f t="shared" si="0"/>
        <v>0.11308651750464188</v>
      </c>
      <c r="H22" s="15"/>
    </row>
    <row r="23" spans="1:8" ht="15.75" x14ac:dyDescent="0.25">
      <c r="A23" s="138" t="s">
        <v>20</v>
      </c>
      <c r="B23" s="137"/>
      <c r="C23" s="14"/>
      <c r="D23" s="71">
        <v>3</v>
      </c>
      <c r="E23" s="100">
        <v>698907</v>
      </c>
      <c r="F23" s="101">
        <v>135173</v>
      </c>
      <c r="G23" s="118">
        <f>F23/E23</f>
        <v>0.19340627579921219</v>
      </c>
      <c r="H23" s="15"/>
    </row>
    <row r="24" spans="1:8" ht="15.75" x14ac:dyDescent="0.25">
      <c r="A24" s="138" t="s">
        <v>21</v>
      </c>
      <c r="B24" s="137"/>
      <c r="C24" s="14"/>
      <c r="D24" s="71">
        <v>13</v>
      </c>
      <c r="E24" s="100">
        <v>193634</v>
      </c>
      <c r="F24" s="101">
        <v>193634</v>
      </c>
      <c r="G24" s="118">
        <f>F24/E24</f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0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0">
        <v>39886</v>
      </c>
      <c r="F26" s="101">
        <v>12636</v>
      </c>
      <c r="G26" s="118">
        <f>F26/E26</f>
        <v>0.31680288823145963</v>
      </c>
      <c r="H26" s="15"/>
    </row>
    <row r="27" spans="1:8" ht="15.75" x14ac:dyDescent="0.25">
      <c r="A27" s="136" t="s">
        <v>114</v>
      </c>
      <c r="B27" s="137"/>
      <c r="C27" s="14"/>
      <c r="D27" s="71"/>
      <c r="E27" s="100"/>
      <c r="F27" s="101"/>
      <c r="G27" s="126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0">
        <v>133851</v>
      </c>
      <c r="F28" s="101">
        <v>61977</v>
      </c>
      <c r="G28" s="118">
        <f>F28/E28</f>
        <v>0.46302978685254498</v>
      </c>
      <c r="H28" s="15"/>
    </row>
    <row r="29" spans="1:8" ht="15.75" x14ac:dyDescent="0.25">
      <c r="A29" s="139" t="s">
        <v>110</v>
      </c>
      <c r="B29" s="137"/>
      <c r="C29" s="14"/>
      <c r="D29" s="71"/>
      <c r="E29" s="100"/>
      <c r="F29" s="100"/>
      <c r="G29" s="127"/>
      <c r="H29" s="15"/>
    </row>
    <row r="30" spans="1:8" ht="15.75" x14ac:dyDescent="0.25">
      <c r="A30" s="139" t="s">
        <v>115</v>
      </c>
      <c r="B30" s="137"/>
      <c r="C30" s="14"/>
      <c r="D30" s="71"/>
      <c r="E30" s="128"/>
      <c r="F30" s="101"/>
      <c r="G30" s="126"/>
      <c r="H30" s="15"/>
    </row>
    <row r="31" spans="1:8" ht="15.75" x14ac:dyDescent="0.25">
      <c r="A31" s="139" t="s">
        <v>135</v>
      </c>
      <c r="B31" s="137"/>
      <c r="C31" s="14"/>
      <c r="D31" s="71">
        <v>1</v>
      </c>
      <c r="E31" s="128">
        <v>216322</v>
      </c>
      <c r="F31" s="101">
        <v>71246</v>
      </c>
      <c r="G31" s="126">
        <f>F31/E31</f>
        <v>0.32935161472249702</v>
      </c>
      <c r="H31" s="15"/>
    </row>
    <row r="32" spans="1:8" ht="15.75" x14ac:dyDescent="0.25">
      <c r="A32" s="139" t="s">
        <v>57</v>
      </c>
      <c r="B32" s="137"/>
      <c r="C32" s="14"/>
      <c r="D32" s="71"/>
      <c r="E32" s="128"/>
      <c r="F32" s="121"/>
      <c r="G32" s="126"/>
      <c r="H32" s="15"/>
    </row>
    <row r="33" spans="1:8" ht="15.75" x14ac:dyDescent="0.25">
      <c r="A33" s="136" t="s">
        <v>132</v>
      </c>
      <c r="B33" s="137"/>
      <c r="C33" s="14"/>
      <c r="D33" s="71">
        <v>2</v>
      </c>
      <c r="E33" s="100">
        <v>408274</v>
      </c>
      <c r="F33" s="101">
        <v>163872</v>
      </c>
      <c r="G33" s="126">
        <f>F33/E33</f>
        <v>0.40137750628254554</v>
      </c>
      <c r="H33" s="15"/>
    </row>
    <row r="34" spans="1:8" ht="15.75" x14ac:dyDescent="0.25">
      <c r="A34" s="136" t="s">
        <v>91</v>
      </c>
      <c r="B34" s="137"/>
      <c r="C34" s="14"/>
      <c r="D34" s="71"/>
      <c r="E34" s="100"/>
      <c r="F34" s="101"/>
      <c r="G34" s="126"/>
      <c r="H34" s="15"/>
    </row>
    <row r="35" spans="1:8" x14ac:dyDescent="0.2">
      <c r="A35" s="16" t="s">
        <v>28</v>
      </c>
      <c r="B35" s="13"/>
      <c r="C35" s="14"/>
      <c r="D35" s="72"/>
      <c r="E35" s="128"/>
      <c r="F35" s="121"/>
      <c r="G35" s="119"/>
      <c r="H35" s="15"/>
    </row>
    <row r="36" spans="1:8" x14ac:dyDescent="0.2">
      <c r="A36" s="16" t="s">
        <v>29</v>
      </c>
      <c r="B36" s="13"/>
      <c r="C36" s="14"/>
      <c r="D36" s="72"/>
      <c r="E36" s="128"/>
      <c r="F36" s="12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58</v>
      </c>
      <c r="E39" s="112">
        <f>SUM(E9:E38)</f>
        <v>13486037</v>
      </c>
      <c r="F39" s="112">
        <f>SUM(F9:F38)</f>
        <v>2739424.5</v>
      </c>
      <c r="G39" s="122">
        <f>F39/E39</f>
        <v>0.20313043038514575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47</v>
      </c>
      <c r="E44" s="101">
        <v>4264068.95</v>
      </c>
      <c r="F44" s="101">
        <v>180620.64</v>
      </c>
      <c r="G44" s="118">
        <f>1-(+F44/E44)</f>
        <v>0.95764124780393145</v>
      </c>
      <c r="H44" s="15"/>
    </row>
    <row r="45" spans="1:8" ht="15.75" x14ac:dyDescent="0.25">
      <c r="A45" s="27" t="s">
        <v>34</v>
      </c>
      <c r="B45" s="28"/>
      <c r="C45" s="14"/>
      <c r="D45" s="71">
        <v>24</v>
      </c>
      <c r="E45" s="101">
        <v>6231088.9500000002</v>
      </c>
      <c r="F45" s="101">
        <v>684235.36</v>
      </c>
      <c r="G45" s="118">
        <f t="shared" ref="G45:G56" si="1">1-(+F45/E45)</f>
        <v>0.89019008306726222</v>
      </c>
      <c r="H45" s="15"/>
    </row>
    <row r="46" spans="1:8" ht="15.75" x14ac:dyDescent="0.25">
      <c r="A46" s="27" t="s">
        <v>35</v>
      </c>
      <c r="B46" s="28"/>
      <c r="C46" s="14"/>
      <c r="D46" s="71">
        <v>101</v>
      </c>
      <c r="E46" s="101">
        <v>7787706</v>
      </c>
      <c r="F46" s="101">
        <v>458753.91</v>
      </c>
      <c r="G46" s="118">
        <f t="shared" si="1"/>
        <v>0.94109254894830396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70</v>
      </c>
      <c r="E48" s="101">
        <v>7261261.5</v>
      </c>
      <c r="F48" s="101">
        <v>597846.18999999994</v>
      </c>
      <c r="G48" s="118">
        <f t="shared" si="1"/>
        <v>0.91766634626779386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1497058</v>
      </c>
      <c r="F49" s="101">
        <v>-26618</v>
      </c>
      <c r="G49" s="118">
        <f t="shared" si="1"/>
        <v>1.0177802062445143</v>
      </c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1013170</v>
      </c>
      <c r="F50" s="101">
        <v>93476</v>
      </c>
      <c r="G50" s="118">
        <f t="shared" si="1"/>
        <v>0.90773907636428242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160200</v>
      </c>
      <c r="F52" s="101">
        <v>8975</v>
      </c>
      <c r="G52" s="118">
        <f t="shared" si="1"/>
        <v>0.94397627965043696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152200</v>
      </c>
      <c r="F53" s="101">
        <v>13100</v>
      </c>
      <c r="G53" s="118">
        <f t="shared" si="1"/>
        <v>0.91392904073587389</v>
      </c>
      <c r="H53" s="15"/>
    </row>
    <row r="54" spans="1:8" ht="15.75" x14ac:dyDescent="0.25">
      <c r="A54" s="27" t="s">
        <v>60</v>
      </c>
      <c r="B54" s="30"/>
      <c r="C54" s="14"/>
      <c r="D54" s="71">
        <v>493</v>
      </c>
      <c r="E54" s="101">
        <v>38997216.530000001</v>
      </c>
      <c r="F54" s="101">
        <v>4331376.24</v>
      </c>
      <c r="G54" s="118">
        <f t="shared" si="1"/>
        <v>0.88893114367103776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27" t="s">
        <v>154</v>
      </c>
      <c r="B56" s="30"/>
      <c r="C56" s="14"/>
      <c r="D56" s="71">
        <v>308</v>
      </c>
      <c r="E56" s="101">
        <v>48961522.899999999</v>
      </c>
      <c r="F56" s="101">
        <v>5029223.1500000004</v>
      </c>
      <c r="G56" s="118">
        <f t="shared" si="1"/>
        <v>0.89728213396728307</v>
      </c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21"/>
      <c r="D61" s="72"/>
      <c r="E61" s="77"/>
      <c r="F61" s="111"/>
      <c r="G61" s="119"/>
      <c r="H61" s="2"/>
    </row>
    <row r="62" spans="1:8" ht="18" x14ac:dyDescent="0.25">
      <c r="A62" s="20" t="s">
        <v>45</v>
      </c>
      <c r="B62" s="20"/>
      <c r="C62" s="38"/>
      <c r="D62" s="73">
        <f>SUM(D44:D58)</f>
        <v>1054</v>
      </c>
      <c r="E62" s="112">
        <f>SUM(E44:E61)</f>
        <v>116325492.83000001</v>
      </c>
      <c r="F62" s="112">
        <f>SUM(F44:F61)</f>
        <v>11370988.49</v>
      </c>
      <c r="G62" s="122">
        <f>1-(F62/E62)</f>
        <v>0.9022485251223672</v>
      </c>
      <c r="H62" s="2"/>
    </row>
    <row r="63" spans="1:8" ht="18" x14ac:dyDescent="0.25">
      <c r="A63" s="33"/>
      <c r="B63" s="33"/>
      <c r="C63" s="38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14110412.99</v>
      </c>
      <c r="G64" s="116"/>
      <c r="H64" s="2"/>
    </row>
    <row r="65" spans="1:8" ht="18" x14ac:dyDescent="0.25">
      <c r="A65" s="34"/>
      <c r="B65" s="35"/>
      <c r="C65" s="38"/>
      <c r="D65" s="50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5546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FEBRUARY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134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113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1">
        <v>456914</v>
      </c>
      <c r="F10" s="101">
        <v>81254.5</v>
      </c>
      <c r="G10" s="118">
        <f>F10/E10</f>
        <v>0.17783324651903859</v>
      </c>
      <c r="H10" s="15"/>
    </row>
    <row r="11" spans="1:8" ht="15.75" x14ac:dyDescent="0.25">
      <c r="A11" s="136" t="s">
        <v>94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62</v>
      </c>
      <c r="B12" s="137"/>
      <c r="C12" s="14"/>
      <c r="D12" s="71">
        <v>1</v>
      </c>
      <c r="E12" s="101">
        <v>94880</v>
      </c>
      <c r="F12" s="101">
        <v>29213.5</v>
      </c>
      <c r="G12" s="118">
        <f>F12/E12</f>
        <v>0.30789945193929175</v>
      </c>
      <c r="H12" s="15"/>
    </row>
    <row r="13" spans="1:8" ht="15.75" x14ac:dyDescent="0.25">
      <c r="A13" s="136" t="s">
        <v>63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119</v>
      </c>
      <c r="B14" s="137"/>
      <c r="C14" s="14"/>
      <c r="D14" s="71">
        <v>4</v>
      </c>
      <c r="E14" s="101">
        <v>735411</v>
      </c>
      <c r="F14" s="101">
        <v>31768.5</v>
      </c>
      <c r="G14" s="118">
        <f>F14/E14</f>
        <v>4.3198293199313037E-2</v>
      </c>
      <c r="H14" s="15"/>
    </row>
    <row r="15" spans="1:8" ht="15.75" x14ac:dyDescent="0.25">
      <c r="A15" s="136" t="s">
        <v>25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103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120</v>
      </c>
      <c r="B17" s="137"/>
      <c r="C17" s="14"/>
      <c r="D17" s="71">
        <v>1</v>
      </c>
      <c r="E17" s="101">
        <v>26405</v>
      </c>
      <c r="F17" s="101">
        <v>-28266.5</v>
      </c>
      <c r="G17" s="118">
        <f>F17/E17</f>
        <v>-1.0704980117402008</v>
      </c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425360</v>
      </c>
      <c r="F18" s="101">
        <v>83026.5</v>
      </c>
      <c r="G18" s="118">
        <f>F18/E18</f>
        <v>0.19519113221741582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102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155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143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108</v>
      </c>
      <c r="B23" s="137"/>
      <c r="C23" s="14"/>
      <c r="D23" s="71">
        <v>8</v>
      </c>
      <c r="E23" s="101">
        <v>976536</v>
      </c>
      <c r="F23" s="101">
        <v>212200</v>
      </c>
      <c r="G23" s="118">
        <f>F23/E23</f>
        <v>0.2172986966174314</v>
      </c>
      <c r="H23" s="15"/>
    </row>
    <row r="24" spans="1:8" ht="15.75" x14ac:dyDescent="0.25">
      <c r="A24" s="136" t="s">
        <v>138</v>
      </c>
      <c r="B24" s="137"/>
      <c r="C24" s="14"/>
      <c r="D24" s="71"/>
      <c r="E24" s="101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>
        <v>2</v>
      </c>
      <c r="E25" s="101">
        <v>107397</v>
      </c>
      <c r="F25" s="101">
        <v>24117</v>
      </c>
      <c r="G25" s="118">
        <f>F25/E25</f>
        <v>0.22455934523310708</v>
      </c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145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133</v>
      </c>
      <c r="B29" s="137"/>
      <c r="C29" s="14"/>
      <c r="D29" s="71"/>
      <c r="E29" s="101"/>
      <c r="F29" s="101"/>
      <c r="G29" s="118"/>
      <c r="H29" s="15"/>
    </row>
    <row r="30" spans="1:8" ht="15.75" x14ac:dyDescent="0.25">
      <c r="A30" s="139" t="s">
        <v>66</v>
      </c>
      <c r="B30" s="137"/>
      <c r="C30" s="14"/>
      <c r="D30" s="71"/>
      <c r="E30" s="101"/>
      <c r="F30" s="101"/>
      <c r="G30" s="118"/>
      <c r="H30" s="15"/>
    </row>
    <row r="31" spans="1:8" ht="15.75" x14ac:dyDescent="0.25">
      <c r="A31" s="139" t="s">
        <v>144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53</v>
      </c>
      <c r="B32" s="137"/>
      <c r="C32" s="14"/>
      <c r="D32" s="71"/>
      <c r="E32" s="101"/>
      <c r="F32" s="101"/>
      <c r="G32" s="118"/>
      <c r="H32" s="15"/>
    </row>
    <row r="33" spans="1:8" ht="15.75" x14ac:dyDescent="0.25">
      <c r="A33" s="139" t="s">
        <v>151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95</v>
      </c>
      <c r="B34" s="137"/>
      <c r="C34" s="14"/>
      <c r="D34" s="71"/>
      <c r="E34" s="101"/>
      <c r="F34" s="101"/>
      <c r="G34" s="118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22</v>
      </c>
      <c r="E39" s="112">
        <f>SUM(E9:E38)</f>
        <v>2822903</v>
      </c>
      <c r="F39" s="112">
        <f>SUM(F9:F38)</f>
        <v>433313.5</v>
      </c>
      <c r="G39" s="122">
        <f>F39/E39</f>
        <v>0.15349925236538414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17</v>
      </c>
      <c r="E44" s="101">
        <v>2213229.46</v>
      </c>
      <c r="F44" s="101">
        <v>122600.37</v>
      </c>
      <c r="G44" s="118">
        <f>1-(+F44/E44)</f>
        <v>0.94460566687016723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32</v>
      </c>
      <c r="E46" s="101">
        <v>1668945.75</v>
      </c>
      <c r="F46" s="101">
        <v>149071.44</v>
      </c>
      <c r="G46" s="118">
        <f>1-(+F46/E46)</f>
        <v>0.910679277621816</v>
      </c>
      <c r="H46" s="15"/>
    </row>
    <row r="47" spans="1:8" ht="15.75" x14ac:dyDescent="0.25">
      <c r="A47" s="27" t="s">
        <v>36</v>
      </c>
      <c r="B47" s="28"/>
      <c r="C47" s="14"/>
      <c r="D47" s="71">
        <v>7</v>
      </c>
      <c r="E47" s="101">
        <v>2143661.5</v>
      </c>
      <c r="F47" s="101">
        <v>105689.56</v>
      </c>
      <c r="G47" s="118"/>
      <c r="H47" s="15"/>
    </row>
    <row r="48" spans="1:8" ht="15.75" x14ac:dyDescent="0.25">
      <c r="A48" s="27" t="s">
        <v>37</v>
      </c>
      <c r="B48" s="28"/>
      <c r="C48" s="14"/>
      <c r="D48" s="71">
        <v>25</v>
      </c>
      <c r="E48" s="101">
        <v>2408501.77</v>
      </c>
      <c r="F48" s="101">
        <v>211120.77</v>
      </c>
      <c r="G48" s="118">
        <f>1-(+F48/E48)</f>
        <v>0.91234352715464273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843760</v>
      </c>
      <c r="F50" s="101">
        <v>55810</v>
      </c>
      <c r="G50" s="118">
        <f>1-(+F50/E50)</f>
        <v>0.93385559874845925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59</v>
      </c>
      <c r="B53" s="30"/>
      <c r="C53" s="14"/>
      <c r="D53" s="71"/>
      <c r="E53" s="101"/>
      <c r="F53" s="101"/>
      <c r="G53" s="118"/>
      <c r="H53" s="15"/>
    </row>
    <row r="54" spans="1:8" ht="15.75" x14ac:dyDescent="0.25">
      <c r="A54" s="27" t="s">
        <v>60</v>
      </c>
      <c r="B54" s="30"/>
      <c r="C54" s="14"/>
      <c r="D54" s="71">
        <v>386</v>
      </c>
      <c r="E54" s="101">
        <v>23713205.02</v>
      </c>
      <c r="F54" s="101">
        <v>2761219.73</v>
      </c>
      <c r="G54" s="118">
        <f>1-(+F54/E54)</f>
        <v>0.88355771699054797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70" t="s">
        <v>117</v>
      </c>
      <c r="B56" s="30"/>
      <c r="C56" s="14"/>
      <c r="D56" s="71">
        <v>404</v>
      </c>
      <c r="E56" s="101">
        <v>54311530.159999996</v>
      </c>
      <c r="F56" s="101">
        <v>6121664.6399999997</v>
      </c>
      <c r="G56" s="118">
        <f>1-(+F56/E56)</f>
        <v>0.88728609519993684</v>
      </c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878</v>
      </c>
      <c r="E62" s="112">
        <f>SUM(E44:E61)</f>
        <v>87302833.659999996</v>
      </c>
      <c r="F62" s="112">
        <f>SUM(F44:F61)</f>
        <v>9527176.5099999998</v>
      </c>
      <c r="G62" s="122">
        <f>1-(+F62/E62)</f>
        <v>0.8908720815740816</v>
      </c>
      <c r="H62" s="2"/>
    </row>
    <row r="63" spans="1:8" x14ac:dyDescent="0.2">
      <c r="A63" s="33"/>
      <c r="B63" s="33"/>
      <c r="C63" s="33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5"/>
      <c r="D64" s="116"/>
      <c r="E64" s="116"/>
      <c r="F64" s="36">
        <f>F62+F39</f>
        <v>9960490.0099999998</v>
      </c>
      <c r="G64" s="116"/>
      <c r="H64" s="2"/>
    </row>
    <row r="65" spans="1:8" ht="18" x14ac:dyDescent="0.25">
      <c r="A65" s="37"/>
      <c r="B65" s="38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88671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FEBRUARY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121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113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18"/>
      <c r="H10" s="15"/>
    </row>
    <row r="11" spans="1:8" ht="15.75" x14ac:dyDescent="0.25">
      <c r="A11" s="136" t="s">
        <v>94</v>
      </c>
      <c r="B11" s="137"/>
      <c r="C11" s="14"/>
      <c r="D11" s="71">
        <v>2</v>
      </c>
      <c r="E11" s="100">
        <v>449381</v>
      </c>
      <c r="F11" s="101">
        <v>81779</v>
      </c>
      <c r="G11" s="118">
        <f t="shared" ref="G11:G22" si="0">F11/E11</f>
        <v>0.18198143668735439</v>
      </c>
      <c r="H11" s="15"/>
    </row>
    <row r="12" spans="1:8" ht="15.75" x14ac:dyDescent="0.25">
      <c r="A12" s="136" t="s">
        <v>62</v>
      </c>
      <c r="B12" s="137"/>
      <c r="C12" s="14"/>
      <c r="D12" s="71"/>
      <c r="E12" s="100"/>
      <c r="F12" s="101"/>
      <c r="G12" s="118"/>
      <c r="H12" s="15"/>
    </row>
    <row r="13" spans="1:8" ht="15.75" x14ac:dyDescent="0.25">
      <c r="A13" s="136" t="s">
        <v>63</v>
      </c>
      <c r="B13" s="137"/>
      <c r="C13" s="14"/>
      <c r="D13" s="71">
        <v>1</v>
      </c>
      <c r="E13" s="100">
        <v>800</v>
      </c>
      <c r="F13" s="101">
        <v>0</v>
      </c>
      <c r="G13" s="118">
        <f t="shared" si="0"/>
        <v>0</v>
      </c>
      <c r="H13" s="15"/>
    </row>
    <row r="14" spans="1:8" ht="15.75" x14ac:dyDescent="0.25">
      <c r="A14" s="136" t="s">
        <v>119</v>
      </c>
      <c r="B14" s="137"/>
      <c r="C14" s="14"/>
      <c r="D14" s="71">
        <v>3</v>
      </c>
      <c r="E14" s="100">
        <v>2820486</v>
      </c>
      <c r="F14" s="101">
        <v>199446</v>
      </c>
      <c r="G14" s="118">
        <f t="shared" si="0"/>
        <v>7.0713345146900211E-2</v>
      </c>
      <c r="H14" s="15"/>
    </row>
    <row r="15" spans="1:8" ht="15.75" x14ac:dyDescent="0.25">
      <c r="A15" s="136" t="s">
        <v>25</v>
      </c>
      <c r="B15" s="137"/>
      <c r="C15" s="14"/>
      <c r="D15" s="71">
        <v>1</v>
      </c>
      <c r="E15" s="100">
        <v>29585</v>
      </c>
      <c r="F15" s="101">
        <v>14339</v>
      </c>
      <c r="G15" s="118">
        <f t="shared" si="0"/>
        <v>0.48467128612472538</v>
      </c>
      <c r="H15" s="15"/>
    </row>
    <row r="16" spans="1:8" ht="15.75" x14ac:dyDescent="0.25">
      <c r="A16" s="136" t="s">
        <v>103</v>
      </c>
      <c r="B16" s="137"/>
      <c r="C16" s="14"/>
      <c r="D16" s="71">
        <v>2</v>
      </c>
      <c r="E16" s="100">
        <v>190234</v>
      </c>
      <c r="F16" s="101">
        <v>84741</v>
      </c>
      <c r="G16" s="118">
        <f t="shared" si="0"/>
        <v>0.44545664812809488</v>
      </c>
      <c r="H16" s="15"/>
    </row>
    <row r="17" spans="1:8" ht="15.75" x14ac:dyDescent="0.25">
      <c r="A17" s="136" t="s">
        <v>120</v>
      </c>
      <c r="B17" s="137"/>
      <c r="C17" s="14"/>
      <c r="D17" s="71"/>
      <c r="E17" s="100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2</v>
      </c>
      <c r="E18" s="100">
        <v>118666</v>
      </c>
      <c r="F18" s="101">
        <v>34400</v>
      </c>
      <c r="G18" s="118">
        <f t="shared" si="0"/>
        <v>0.28988926904083728</v>
      </c>
      <c r="H18" s="15"/>
    </row>
    <row r="19" spans="1:8" ht="15.75" x14ac:dyDescent="0.25">
      <c r="A19" s="136" t="s">
        <v>15</v>
      </c>
      <c r="B19" s="137"/>
      <c r="C19" s="14"/>
      <c r="D19" s="71">
        <v>2</v>
      </c>
      <c r="E19" s="100">
        <v>1014989</v>
      </c>
      <c r="F19" s="101">
        <v>133268</v>
      </c>
      <c r="G19" s="118">
        <f t="shared" si="0"/>
        <v>0.13129994512255797</v>
      </c>
      <c r="H19" s="15"/>
    </row>
    <row r="20" spans="1:8" ht="15.75" x14ac:dyDescent="0.25">
      <c r="A20" s="136" t="s">
        <v>102</v>
      </c>
      <c r="B20" s="137"/>
      <c r="C20" s="14"/>
      <c r="D20" s="71">
        <v>1</v>
      </c>
      <c r="E20" s="100">
        <v>59187</v>
      </c>
      <c r="F20" s="101">
        <v>3113</v>
      </c>
      <c r="G20" s="118">
        <f t="shared" si="0"/>
        <v>5.259600925878994E-2</v>
      </c>
      <c r="H20" s="15"/>
    </row>
    <row r="21" spans="1:8" ht="15.75" x14ac:dyDescent="0.25">
      <c r="A21" s="136" t="s">
        <v>155</v>
      </c>
      <c r="B21" s="137"/>
      <c r="C21" s="14"/>
      <c r="D21" s="71">
        <v>1</v>
      </c>
      <c r="E21" s="100">
        <v>12865</v>
      </c>
      <c r="F21" s="101">
        <v>6022</v>
      </c>
      <c r="G21" s="118">
        <f t="shared" si="0"/>
        <v>0.46809172172561214</v>
      </c>
      <c r="H21" s="15"/>
    </row>
    <row r="22" spans="1:8" ht="15.75" x14ac:dyDescent="0.25">
      <c r="A22" s="136" t="s">
        <v>143</v>
      </c>
      <c r="B22" s="137"/>
      <c r="C22" s="14"/>
      <c r="D22" s="71">
        <v>14</v>
      </c>
      <c r="E22" s="100">
        <v>1706523</v>
      </c>
      <c r="F22" s="101">
        <v>519612</v>
      </c>
      <c r="G22" s="118">
        <f t="shared" si="0"/>
        <v>0.30448578776846252</v>
      </c>
      <c r="H22" s="15"/>
    </row>
    <row r="23" spans="1:8" ht="15.75" x14ac:dyDescent="0.25">
      <c r="A23" s="136" t="s">
        <v>108</v>
      </c>
      <c r="B23" s="137"/>
      <c r="C23" s="14"/>
      <c r="D23" s="71"/>
      <c r="E23" s="100"/>
      <c r="F23" s="101"/>
      <c r="G23" s="118"/>
      <c r="H23" s="15"/>
    </row>
    <row r="24" spans="1:8" ht="15.75" x14ac:dyDescent="0.25">
      <c r="A24" s="136" t="s">
        <v>138</v>
      </c>
      <c r="B24" s="137"/>
      <c r="C24" s="14"/>
      <c r="D24" s="71"/>
      <c r="E24" s="100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755251</v>
      </c>
      <c r="F25" s="101">
        <v>178343</v>
      </c>
      <c r="G25" s="118">
        <f>F25/E25</f>
        <v>0.23613739008620974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0"/>
      <c r="F27" s="101"/>
      <c r="G27" s="118"/>
      <c r="H27" s="15"/>
    </row>
    <row r="28" spans="1:8" ht="15.75" x14ac:dyDescent="0.25">
      <c r="A28" s="139" t="s">
        <v>145</v>
      </c>
      <c r="B28" s="137"/>
      <c r="C28" s="14"/>
      <c r="D28" s="71">
        <v>1</v>
      </c>
      <c r="E28" s="100">
        <v>834711</v>
      </c>
      <c r="F28" s="101">
        <v>113886.5</v>
      </c>
      <c r="G28" s="118">
        <f t="shared" ref="G28:G34" si="1">F28/E28</f>
        <v>0.13643824030113416</v>
      </c>
      <c r="H28" s="15"/>
    </row>
    <row r="29" spans="1:8" ht="15.75" x14ac:dyDescent="0.25">
      <c r="A29" s="139" t="s">
        <v>133</v>
      </c>
      <c r="B29" s="137"/>
      <c r="C29" s="14"/>
      <c r="D29" s="71">
        <v>1</v>
      </c>
      <c r="E29" s="100">
        <v>53784</v>
      </c>
      <c r="F29" s="101">
        <v>21221</v>
      </c>
      <c r="G29" s="118">
        <f t="shared" si="1"/>
        <v>0.39455972036293324</v>
      </c>
      <c r="H29" s="15"/>
    </row>
    <row r="30" spans="1:8" ht="15.75" x14ac:dyDescent="0.25">
      <c r="A30" s="139" t="s">
        <v>66</v>
      </c>
      <c r="B30" s="137"/>
      <c r="C30" s="14"/>
      <c r="D30" s="71">
        <v>1</v>
      </c>
      <c r="E30" s="100">
        <v>40353</v>
      </c>
      <c r="F30" s="101">
        <v>9767</v>
      </c>
      <c r="G30" s="118">
        <f t="shared" si="1"/>
        <v>0.24203900577404405</v>
      </c>
      <c r="H30" s="15"/>
    </row>
    <row r="31" spans="1:8" ht="15.75" x14ac:dyDescent="0.25">
      <c r="A31" s="139" t="s">
        <v>144</v>
      </c>
      <c r="B31" s="137"/>
      <c r="C31" s="14"/>
      <c r="D31" s="71">
        <v>2</v>
      </c>
      <c r="E31" s="100">
        <v>521384</v>
      </c>
      <c r="F31" s="101">
        <v>161915</v>
      </c>
      <c r="G31" s="118">
        <f t="shared" si="1"/>
        <v>0.3105484633207003</v>
      </c>
      <c r="H31" s="15"/>
    </row>
    <row r="32" spans="1:8" ht="15.75" x14ac:dyDescent="0.25">
      <c r="A32" s="139" t="s">
        <v>53</v>
      </c>
      <c r="B32" s="137"/>
      <c r="C32" s="14"/>
      <c r="D32" s="71">
        <v>1</v>
      </c>
      <c r="E32" s="100">
        <v>156737</v>
      </c>
      <c r="F32" s="101">
        <v>90092</v>
      </c>
      <c r="G32" s="118">
        <f t="shared" si="1"/>
        <v>0.57479727186305718</v>
      </c>
      <c r="H32" s="15"/>
    </row>
    <row r="33" spans="1:8" ht="15.75" x14ac:dyDescent="0.25">
      <c r="A33" s="139" t="s">
        <v>151</v>
      </c>
      <c r="B33" s="137"/>
      <c r="C33" s="14"/>
      <c r="D33" s="71">
        <v>2</v>
      </c>
      <c r="E33" s="100">
        <v>259540</v>
      </c>
      <c r="F33" s="101">
        <v>64658</v>
      </c>
      <c r="G33" s="118">
        <f t="shared" si="1"/>
        <v>0.24912537566463744</v>
      </c>
      <c r="H33" s="15"/>
    </row>
    <row r="34" spans="1:8" ht="15.75" x14ac:dyDescent="0.25">
      <c r="A34" s="139" t="s">
        <v>95</v>
      </c>
      <c r="B34" s="137"/>
      <c r="C34" s="14"/>
      <c r="D34" s="71">
        <v>1</v>
      </c>
      <c r="E34" s="100">
        <v>834990</v>
      </c>
      <c r="F34" s="101">
        <v>71712</v>
      </c>
      <c r="G34" s="118">
        <f t="shared" si="1"/>
        <v>8.5883663277404515E-2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42</v>
      </c>
      <c r="E39" s="112">
        <f>SUM(E9:E38)</f>
        <v>9859466</v>
      </c>
      <c r="F39" s="112">
        <f>SUM(F9:F38)</f>
        <v>1788314.5</v>
      </c>
      <c r="G39" s="122">
        <f>F39/E39</f>
        <v>0.18138046218730305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116</v>
      </c>
      <c r="E44" s="101">
        <v>13690925.51</v>
      </c>
      <c r="F44" s="101">
        <v>879675.91</v>
      </c>
      <c r="G44" s="118">
        <f>1-(+F44/E44)</f>
        <v>0.93574752054874044</v>
      </c>
      <c r="H44" s="15"/>
    </row>
    <row r="45" spans="1:8" ht="15.75" x14ac:dyDescent="0.25">
      <c r="A45" s="27" t="s">
        <v>34</v>
      </c>
      <c r="B45" s="28"/>
      <c r="C45" s="14"/>
      <c r="D45" s="71">
        <v>17</v>
      </c>
      <c r="E45" s="101">
        <v>4303251.76</v>
      </c>
      <c r="F45" s="101">
        <v>488231.57</v>
      </c>
      <c r="G45" s="118">
        <f t="shared" ref="G45:G53" si="2">1-(+F45/E45)</f>
        <v>0.88654357280736928</v>
      </c>
      <c r="H45" s="15"/>
    </row>
    <row r="46" spans="1:8" ht="15.75" x14ac:dyDescent="0.25">
      <c r="A46" s="27" t="s">
        <v>35</v>
      </c>
      <c r="B46" s="28"/>
      <c r="C46" s="14"/>
      <c r="D46" s="71">
        <v>89</v>
      </c>
      <c r="E46" s="101">
        <v>3783818</v>
      </c>
      <c r="F46" s="101">
        <v>304532.59000000003</v>
      </c>
      <c r="G46" s="118">
        <f t="shared" si="2"/>
        <v>0.91951711472380537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110</v>
      </c>
      <c r="E48" s="101">
        <v>18507812.5</v>
      </c>
      <c r="F48" s="101">
        <v>990789.79</v>
      </c>
      <c r="G48" s="118">
        <f t="shared" si="2"/>
        <v>0.94646640222878853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1392630</v>
      </c>
      <c r="F50" s="101">
        <v>123345</v>
      </c>
      <c r="G50" s="118">
        <f t="shared" si="2"/>
        <v>0.91143017168953711</v>
      </c>
      <c r="H50" s="15"/>
    </row>
    <row r="51" spans="1:8" ht="15.75" x14ac:dyDescent="0.25">
      <c r="A51" s="27" t="s">
        <v>40</v>
      </c>
      <c r="B51" s="28"/>
      <c r="C51" s="14"/>
      <c r="D51" s="71">
        <v>1</v>
      </c>
      <c r="E51" s="101">
        <v>84660</v>
      </c>
      <c r="F51" s="101">
        <v>10680</v>
      </c>
      <c r="G51" s="118">
        <f t="shared" si="2"/>
        <v>0.8738483345145287</v>
      </c>
      <c r="H51" s="15"/>
    </row>
    <row r="52" spans="1:8" ht="15.75" x14ac:dyDescent="0.25">
      <c r="A52" s="27" t="s">
        <v>41</v>
      </c>
      <c r="B52" s="28"/>
      <c r="C52" s="14"/>
      <c r="D52" s="71">
        <v>3</v>
      </c>
      <c r="E52" s="101">
        <v>66550</v>
      </c>
      <c r="F52" s="101">
        <v>19075</v>
      </c>
      <c r="G52" s="118">
        <f t="shared" si="2"/>
        <v>0.71337340345604816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35300</v>
      </c>
      <c r="F53" s="101">
        <v>13600</v>
      </c>
      <c r="G53" s="118">
        <f t="shared" si="2"/>
        <v>0.61473087818696892</v>
      </c>
      <c r="H53" s="15"/>
    </row>
    <row r="54" spans="1:8" ht="15.75" x14ac:dyDescent="0.25">
      <c r="A54" s="27" t="s">
        <v>60</v>
      </c>
      <c r="B54" s="30"/>
      <c r="C54" s="14"/>
      <c r="D54" s="71">
        <v>1204</v>
      </c>
      <c r="E54" s="101">
        <v>105984490.56999999</v>
      </c>
      <c r="F54" s="101">
        <v>11351989.24</v>
      </c>
      <c r="G54" s="118">
        <f>1-(+F54/E54)</f>
        <v>0.89289009005990072</v>
      </c>
      <c r="H54" s="15"/>
    </row>
    <row r="55" spans="1:8" ht="15.75" x14ac:dyDescent="0.25">
      <c r="A55" s="27" t="s">
        <v>61</v>
      </c>
      <c r="B55" s="30"/>
      <c r="C55" s="14"/>
      <c r="D55" s="71">
        <v>21</v>
      </c>
      <c r="E55" s="101">
        <v>297713.55</v>
      </c>
      <c r="F55" s="101">
        <v>37021.230000000003</v>
      </c>
      <c r="G55" s="118">
        <f>1-(+F55/E55)</f>
        <v>0.87564815239346683</v>
      </c>
      <c r="H55" s="15"/>
    </row>
    <row r="56" spans="1:8" ht="15.75" x14ac:dyDescent="0.25">
      <c r="A56" s="70" t="s">
        <v>117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>
        <v>3689.48</v>
      </c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77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1575</v>
      </c>
      <c r="E62" s="112">
        <f>SUM(E44:E61)</f>
        <v>148147151.88999999</v>
      </c>
      <c r="F62" s="112">
        <f>SUM(F44:F61)</f>
        <v>14222629.810000002</v>
      </c>
      <c r="G62" s="122">
        <f>1-(F62/E62)</f>
        <v>0.90399660318437725</v>
      </c>
      <c r="H62" s="15"/>
    </row>
    <row r="63" spans="1:8" x14ac:dyDescent="0.2">
      <c r="A63" s="33"/>
      <c r="B63" s="33"/>
      <c r="C63" s="49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16010944.310000002</v>
      </c>
      <c r="G64" s="116"/>
      <c r="H64" s="2"/>
    </row>
    <row r="65" spans="1:8" ht="18" x14ac:dyDescent="0.25">
      <c r="A65" s="37"/>
      <c r="B65" s="38"/>
      <c r="C65" s="38"/>
      <c r="D65" s="79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="87" workbookViewId="0">
      <selection activeCell="D9" sqref="D9"/>
    </sheetView>
  </sheetViews>
  <sheetFormatPr defaultRowHeight="23.25" x14ac:dyDescent="0.35"/>
  <cols>
    <col min="1" max="1" width="9.6640625" style="52" customWidth="1"/>
    <col min="2" max="2" width="15.6640625" style="52" customWidth="1"/>
    <col min="3" max="3" width="3.6640625" style="52" customWidth="1"/>
    <col min="4" max="4" width="7.6640625" style="52" customWidth="1"/>
    <col min="5" max="6" width="14.6640625" style="52" customWidth="1"/>
    <col min="7" max="7" width="11.6640625" style="52" customWidth="1"/>
    <col min="8" max="16384" width="8.88671875" style="52"/>
  </cols>
  <sheetData>
    <row r="1" spans="1:8" ht="23.2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customHeight="1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customHeight="1" x14ac:dyDescent="0.35">
      <c r="A3" s="1" t="str">
        <f>ARG!$A$3</f>
        <v>MONTH ENDED:  FEBRUARY 2026</v>
      </c>
      <c r="B3" s="2"/>
      <c r="C3" s="2"/>
      <c r="D3" s="2"/>
      <c r="E3" s="2"/>
      <c r="F3" s="2"/>
      <c r="G3" s="2"/>
      <c r="H3" s="2"/>
    </row>
    <row r="4" spans="1:8" ht="15.75" customHeight="1" x14ac:dyDescent="0.35">
      <c r="A4" s="4"/>
      <c r="B4" s="4"/>
      <c r="C4" s="4"/>
      <c r="D4" s="4"/>
      <c r="E4" s="4"/>
      <c r="F4" s="5"/>
      <c r="G4" s="5"/>
      <c r="H4" s="2"/>
    </row>
    <row r="5" spans="1:8" ht="23.25" customHeight="1" x14ac:dyDescent="0.35">
      <c r="A5" s="2"/>
      <c r="B5" s="4"/>
      <c r="C5" s="4"/>
      <c r="D5" s="6" t="s">
        <v>67</v>
      </c>
      <c r="E5" s="7"/>
      <c r="F5" s="8"/>
      <c r="G5" s="5"/>
      <c r="H5" s="2"/>
    </row>
    <row r="6" spans="1:8" ht="15.75" customHeight="1" x14ac:dyDescent="0.35">
      <c r="A6" s="9" t="s">
        <v>3</v>
      </c>
      <c r="B6" s="4"/>
      <c r="C6" s="4"/>
      <c r="D6" s="4"/>
      <c r="E6" s="4"/>
      <c r="F6" s="5"/>
      <c r="G6" s="5"/>
      <c r="H6" s="2"/>
    </row>
    <row r="7" spans="1:8" ht="15.75" customHeight="1" x14ac:dyDescent="0.3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customHeight="1" x14ac:dyDescent="0.3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customHeight="1" x14ac:dyDescent="0.3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customHeight="1" x14ac:dyDescent="0.3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customHeight="1" x14ac:dyDescent="0.35">
      <c r="A11" s="136" t="s">
        <v>111</v>
      </c>
      <c r="B11" s="137"/>
      <c r="C11" s="14"/>
      <c r="D11" s="71"/>
      <c r="E11" s="101"/>
      <c r="F11" s="101"/>
      <c r="G11" s="118"/>
      <c r="H11" s="15"/>
    </row>
    <row r="12" spans="1:8" ht="15.75" customHeight="1" x14ac:dyDescent="0.35">
      <c r="A12" s="136" t="s">
        <v>25</v>
      </c>
      <c r="B12" s="137"/>
      <c r="C12" s="14"/>
      <c r="D12" s="71"/>
      <c r="E12" s="101"/>
      <c r="F12" s="101"/>
      <c r="G12" s="118"/>
      <c r="H12" s="15"/>
    </row>
    <row r="13" spans="1:8" ht="15.75" customHeight="1" x14ac:dyDescent="0.35">
      <c r="A13" s="136" t="s">
        <v>70</v>
      </c>
      <c r="B13" s="137"/>
      <c r="C13" s="14"/>
      <c r="D13" s="71"/>
      <c r="E13" s="101"/>
      <c r="F13" s="101"/>
      <c r="G13" s="118"/>
      <c r="H13" s="15"/>
    </row>
    <row r="14" spans="1:8" ht="15.75" customHeight="1" x14ac:dyDescent="0.35">
      <c r="A14" s="136" t="s">
        <v>99</v>
      </c>
      <c r="B14" s="137"/>
      <c r="C14" s="14"/>
      <c r="D14" s="71"/>
      <c r="E14" s="101"/>
      <c r="F14" s="101"/>
      <c r="G14" s="118"/>
      <c r="H14" s="15"/>
    </row>
    <row r="15" spans="1:8" ht="15.75" customHeight="1" x14ac:dyDescent="0.35">
      <c r="A15" s="136" t="s">
        <v>101</v>
      </c>
      <c r="B15" s="137"/>
      <c r="C15" s="14"/>
      <c r="D15" s="71"/>
      <c r="E15" s="101"/>
      <c r="F15" s="101"/>
      <c r="G15" s="118"/>
      <c r="H15" s="15"/>
    </row>
    <row r="16" spans="1:8" ht="15.75" customHeight="1" x14ac:dyDescent="0.35">
      <c r="A16" s="136" t="s">
        <v>96</v>
      </c>
      <c r="B16" s="137"/>
      <c r="C16" s="14"/>
      <c r="D16" s="71"/>
      <c r="E16" s="101"/>
      <c r="F16" s="101"/>
      <c r="G16" s="118"/>
      <c r="H16" s="15"/>
    </row>
    <row r="17" spans="1:8" ht="15.75" customHeight="1" x14ac:dyDescent="0.35">
      <c r="A17" s="136" t="s">
        <v>74</v>
      </c>
      <c r="B17" s="137"/>
      <c r="C17" s="14"/>
      <c r="D17" s="71"/>
      <c r="E17" s="101"/>
      <c r="F17" s="101"/>
      <c r="G17" s="118"/>
      <c r="H17" s="15"/>
    </row>
    <row r="18" spans="1:8" ht="15.75" customHeight="1" x14ac:dyDescent="0.35">
      <c r="A18" s="139" t="s">
        <v>105</v>
      </c>
      <c r="B18" s="137"/>
      <c r="C18" s="14"/>
      <c r="D18" s="71"/>
      <c r="E18" s="101"/>
      <c r="F18" s="101"/>
      <c r="G18" s="118"/>
      <c r="H18" s="15"/>
    </row>
    <row r="19" spans="1:8" ht="15.75" customHeight="1" x14ac:dyDescent="0.35">
      <c r="A19" s="139" t="s">
        <v>14</v>
      </c>
      <c r="B19" s="137"/>
      <c r="C19" s="14"/>
      <c r="D19" s="71"/>
      <c r="E19" s="101"/>
      <c r="F19" s="101"/>
      <c r="G19" s="118"/>
      <c r="H19" s="15"/>
    </row>
    <row r="20" spans="1:8" ht="15.75" customHeight="1" x14ac:dyDescent="0.35">
      <c r="A20" s="136" t="s">
        <v>15</v>
      </c>
      <c r="B20" s="137"/>
      <c r="C20" s="14"/>
      <c r="D20" s="71"/>
      <c r="E20" s="101"/>
      <c r="F20" s="101"/>
      <c r="G20" s="118"/>
      <c r="H20" s="15"/>
    </row>
    <row r="21" spans="1:8" ht="15.75" customHeight="1" x14ac:dyDescent="0.35">
      <c r="A21" s="136" t="s">
        <v>58</v>
      </c>
      <c r="B21" s="137"/>
      <c r="C21" s="14"/>
      <c r="D21" s="71"/>
      <c r="E21" s="101"/>
      <c r="F21" s="101"/>
      <c r="G21" s="118"/>
      <c r="H21" s="15"/>
    </row>
    <row r="22" spans="1:8" ht="15.75" customHeight="1" x14ac:dyDescent="0.35">
      <c r="A22" s="136" t="s">
        <v>91</v>
      </c>
      <c r="B22" s="137"/>
      <c r="C22" s="14"/>
      <c r="D22" s="71"/>
      <c r="E22" s="101"/>
      <c r="F22" s="101"/>
      <c r="G22" s="118"/>
      <c r="H22" s="15"/>
    </row>
    <row r="23" spans="1:8" ht="15.75" customHeight="1" x14ac:dyDescent="0.35">
      <c r="A23" s="136" t="s">
        <v>106</v>
      </c>
      <c r="B23" s="137"/>
      <c r="C23" s="14"/>
      <c r="D23" s="71"/>
      <c r="E23" s="101"/>
      <c r="F23" s="101"/>
      <c r="G23" s="118"/>
      <c r="H23" s="15"/>
    </row>
    <row r="24" spans="1:8" ht="15.75" customHeight="1" x14ac:dyDescent="0.35">
      <c r="A24" s="136" t="s">
        <v>18</v>
      </c>
      <c r="B24" s="137"/>
      <c r="C24" s="14"/>
      <c r="D24" s="71"/>
      <c r="E24" s="101"/>
      <c r="F24" s="101"/>
      <c r="G24" s="118"/>
      <c r="H24" s="15"/>
    </row>
    <row r="25" spans="1:8" ht="15.75" customHeight="1" x14ac:dyDescent="0.3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customHeight="1" x14ac:dyDescent="0.3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customHeight="1" x14ac:dyDescent="0.3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customHeight="1" x14ac:dyDescent="0.3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customHeight="1" x14ac:dyDescent="0.35">
      <c r="A29" s="139" t="s">
        <v>24</v>
      </c>
      <c r="B29" s="137"/>
      <c r="C29" s="14"/>
      <c r="D29" s="71"/>
      <c r="E29" s="101"/>
      <c r="F29" s="101"/>
      <c r="G29" s="118"/>
      <c r="H29" s="15"/>
    </row>
    <row r="30" spans="1:8" ht="15.75" customHeight="1" x14ac:dyDescent="0.35">
      <c r="A30" s="139" t="s">
        <v>66</v>
      </c>
      <c r="B30" s="137"/>
      <c r="C30" s="14"/>
      <c r="D30" s="71"/>
      <c r="E30" s="101"/>
      <c r="F30" s="101"/>
      <c r="G30" s="118"/>
      <c r="H30" s="15"/>
    </row>
    <row r="31" spans="1:8" ht="15.75" customHeight="1" x14ac:dyDescent="0.35">
      <c r="A31" s="139" t="s">
        <v>145</v>
      </c>
      <c r="B31" s="137"/>
      <c r="C31" s="14"/>
      <c r="D31" s="71"/>
      <c r="E31" s="101"/>
      <c r="F31" s="101"/>
      <c r="G31" s="118"/>
      <c r="H31" s="15"/>
    </row>
    <row r="32" spans="1:8" ht="15.75" customHeight="1" x14ac:dyDescent="0.35">
      <c r="A32" s="139" t="s">
        <v>102</v>
      </c>
      <c r="B32" s="137"/>
      <c r="C32" s="14"/>
      <c r="D32" s="71"/>
      <c r="E32" s="101"/>
      <c r="F32" s="101"/>
      <c r="G32" s="118"/>
      <c r="H32" s="15"/>
    </row>
    <row r="33" spans="1:8" ht="15.75" customHeight="1" x14ac:dyDescent="0.35">
      <c r="A33" s="139" t="s">
        <v>27</v>
      </c>
      <c r="B33" s="137"/>
      <c r="C33" s="14"/>
      <c r="D33" s="71"/>
      <c r="E33" s="101"/>
      <c r="F33" s="101"/>
      <c r="G33" s="118"/>
      <c r="H33" s="15"/>
    </row>
    <row r="34" spans="1:8" ht="15.75" customHeight="1" x14ac:dyDescent="0.35">
      <c r="A34" s="139" t="s">
        <v>72</v>
      </c>
      <c r="B34" s="137"/>
      <c r="C34" s="14"/>
      <c r="D34" s="71"/>
      <c r="E34" s="101"/>
      <c r="F34" s="101"/>
      <c r="G34" s="118"/>
      <c r="H34" s="15"/>
    </row>
    <row r="35" spans="1:8" ht="15.75" customHeight="1" x14ac:dyDescent="0.35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ht="15.75" customHeight="1" x14ac:dyDescent="0.35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ht="15.75" customHeight="1" x14ac:dyDescent="0.35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ht="15.75" customHeight="1" x14ac:dyDescent="0.35">
      <c r="A38" s="17"/>
      <c r="B38" s="18"/>
      <c r="C38" s="14"/>
      <c r="D38" s="72"/>
      <c r="E38" s="111"/>
      <c r="F38" s="111"/>
      <c r="G38" s="119"/>
      <c r="H38" s="15"/>
    </row>
    <row r="39" spans="1:8" ht="15.75" customHeight="1" x14ac:dyDescent="0.35">
      <c r="A39" s="19" t="s">
        <v>31</v>
      </c>
      <c r="B39" s="20"/>
      <c r="C39" s="21"/>
      <c r="D39" s="73">
        <f>SUM(D9:D38)</f>
        <v>0</v>
      </c>
      <c r="E39" s="112">
        <f>SUM(E9:E38)</f>
        <v>0</v>
      </c>
      <c r="F39" s="112">
        <f>SUM(F9:F38)</f>
        <v>0</v>
      </c>
      <c r="G39" s="122">
        <v>0</v>
      </c>
      <c r="H39" s="15"/>
    </row>
    <row r="40" spans="1:8" ht="15.75" customHeight="1" x14ac:dyDescent="0.35">
      <c r="A40" s="22"/>
      <c r="B40" s="22"/>
      <c r="C40" s="22"/>
      <c r="D40" s="107"/>
      <c r="E40" s="108"/>
      <c r="F40" s="74"/>
      <c r="G40" s="74"/>
      <c r="H40" s="2"/>
    </row>
    <row r="41" spans="1:8" ht="15.75" customHeight="1" x14ac:dyDescent="0.3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customHeight="1" x14ac:dyDescent="0.3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customHeight="1" x14ac:dyDescent="0.3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customHeight="1" x14ac:dyDescent="0.35">
      <c r="A44" s="27" t="s">
        <v>33</v>
      </c>
      <c r="B44" s="28"/>
      <c r="C44" s="14"/>
      <c r="D44" s="71">
        <v>5</v>
      </c>
      <c r="E44" s="101">
        <v>347186.5</v>
      </c>
      <c r="F44" s="101">
        <v>22329.8</v>
      </c>
      <c r="G44" s="118">
        <f>1-(+F44/E44)</f>
        <v>0.93568355912456269</v>
      </c>
      <c r="H44" s="15"/>
    </row>
    <row r="45" spans="1:8" ht="15.75" customHeight="1" x14ac:dyDescent="0.3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customHeight="1" x14ac:dyDescent="0.35">
      <c r="A46" s="27" t="s">
        <v>35</v>
      </c>
      <c r="B46" s="28"/>
      <c r="C46" s="14"/>
      <c r="D46" s="71">
        <v>4</v>
      </c>
      <c r="E46" s="101">
        <v>44114.5</v>
      </c>
      <c r="F46" s="101">
        <v>2397.75</v>
      </c>
      <c r="G46" s="118">
        <f>1-(+F46/E46)</f>
        <v>0.94564712282809504</v>
      </c>
      <c r="H46" s="15"/>
    </row>
    <row r="47" spans="1:8" ht="15.75" customHeight="1" x14ac:dyDescent="0.35">
      <c r="A47" s="27" t="s">
        <v>36</v>
      </c>
      <c r="B47" s="28"/>
      <c r="C47" s="14"/>
      <c r="D47" s="71">
        <v>12</v>
      </c>
      <c r="E47" s="101">
        <v>653735.5</v>
      </c>
      <c r="F47" s="101">
        <v>88955.5</v>
      </c>
      <c r="G47" s="118">
        <f>1-(+F47/E47)</f>
        <v>0.86392738347542697</v>
      </c>
      <c r="H47" s="15"/>
    </row>
    <row r="48" spans="1:8" ht="15.75" customHeight="1" x14ac:dyDescent="0.35">
      <c r="A48" s="27" t="s">
        <v>37</v>
      </c>
      <c r="B48" s="28"/>
      <c r="C48" s="14"/>
      <c r="D48" s="71">
        <v>8</v>
      </c>
      <c r="E48" s="101">
        <v>904078.57</v>
      </c>
      <c r="F48" s="101">
        <v>54560.7</v>
      </c>
      <c r="G48" s="118">
        <f>1-(+F48/E48)</f>
        <v>0.93965048856317879</v>
      </c>
      <c r="H48" s="15"/>
    </row>
    <row r="49" spans="1:8" ht="15.75" customHeight="1" x14ac:dyDescent="0.3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customHeight="1" x14ac:dyDescent="0.35">
      <c r="A50" s="27" t="s">
        <v>39</v>
      </c>
      <c r="B50" s="28"/>
      <c r="C50" s="14"/>
      <c r="D50" s="71">
        <v>5</v>
      </c>
      <c r="E50" s="101">
        <v>252965</v>
      </c>
      <c r="F50" s="101">
        <v>18155</v>
      </c>
      <c r="G50" s="118">
        <f>1-(+F50/E50)</f>
        <v>0.9282311782262368</v>
      </c>
      <c r="H50" s="15"/>
    </row>
    <row r="51" spans="1:8" ht="15.75" customHeight="1" x14ac:dyDescent="0.3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customHeight="1" x14ac:dyDescent="0.3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customHeight="1" x14ac:dyDescent="0.35">
      <c r="A53" s="54" t="s">
        <v>59</v>
      </c>
      <c r="B53" s="28"/>
      <c r="C53" s="14"/>
      <c r="D53" s="71"/>
      <c r="E53" s="101"/>
      <c r="F53" s="101"/>
      <c r="G53" s="118"/>
      <c r="H53" s="15"/>
    </row>
    <row r="54" spans="1:8" ht="15.75" customHeight="1" x14ac:dyDescent="0.35">
      <c r="A54" s="27" t="s">
        <v>60</v>
      </c>
      <c r="B54" s="30"/>
      <c r="C54" s="14"/>
      <c r="D54" s="71">
        <v>356</v>
      </c>
      <c r="E54" s="101">
        <v>24945756.140000001</v>
      </c>
      <c r="F54" s="101">
        <v>2647485.7400000002</v>
      </c>
      <c r="G54" s="118">
        <f>1-(+F54/E54)</f>
        <v>0.89387029500561777</v>
      </c>
      <c r="H54" s="15"/>
    </row>
    <row r="55" spans="1:8" ht="15.75" customHeight="1" x14ac:dyDescent="0.3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customHeight="1" x14ac:dyDescent="0.35">
      <c r="A56" s="16" t="s">
        <v>42</v>
      </c>
      <c r="B56" s="30"/>
      <c r="C56" s="14"/>
      <c r="D56" s="72"/>
      <c r="E56" s="104"/>
      <c r="F56" s="101"/>
      <c r="G56" s="119"/>
      <c r="H56" s="15"/>
    </row>
    <row r="57" spans="1:8" ht="15.75" customHeight="1" x14ac:dyDescent="0.35">
      <c r="A57" s="16" t="s">
        <v>43</v>
      </c>
      <c r="B57" s="28"/>
      <c r="C57" s="14"/>
      <c r="D57" s="72"/>
      <c r="E57" s="104"/>
      <c r="F57" s="101"/>
      <c r="G57" s="119"/>
      <c r="H57" s="15"/>
    </row>
    <row r="58" spans="1:8" ht="15.75" customHeight="1" x14ac:dyDescent="0.35">
      <c r="A58" s="16" t="s">
        <v>44</v>
      </c>
      <c r="B58" s="28"/>
      <c r="C58" s="14"/>
      <c r="D58" s="72"/>
      <c r="E58" s="100"/>
      <c r="F58" s="101"/>
      <c r="G58" s="119"/>
      <c r="H58" s="15"/>
    </row>
    <row r="59" spans="1:8" ht="15.75" customHeight="1" x14ac:dyDescent="0.35">
      <c r="A59" s="16" t="s">
        <v>30</v>
      </c>
      <c r="B59" s="28"/>
      <c r="C59" s="14"/>
      <c r="D59" s="72"/>
      <c r="E59" s="100"/>
      <c r="F59" s="101"/>
      <c r="G59" s="119"/>
      <c r="H59" s="15"/>
    </row>
    <row r="60" spans="1:8" ht="15.75" customHeight="1" x14ac:dyDescent="0.35">
      <c r="A60" s="32"/>
      <c r="B60" s="18"/>
      <c r="C60" s="14"/>
      <c r="D60" s="72"/>
      <c r="E60" s="111"/>
      <c r="F60" s="111"/>
      <c r="G60" s="119"/>
      <c r="H60" s="15"/>
    </row>
    <row r="61" spans="1:8" ht="15.75" customHeight="1" x14ac:dyDescent="0.35">
      <c r="A61" s="20" t="s">
        <v>45</v>
      </c>
      <c r="B61" s="20"/>
      <c r="C61" s="33"/>
      <c r="D61" s="73">
        <f>SUM(D44:D57)</f>
        <v>390</v>
      </c>
      <c r="E61" s="112">
        <f>SUM(E44:E60)</f>
        <v>27147836.210000001</v>
      </c>
      <c r="F61" s="112">
        <f>SUM(F44:F60)</f>
        <v>2833884.49</v>
      </c>
      <c r="G61" s="122">
        <f>1-(F61/E61)</f>
        <v>0.89561287801802303</v>
      </c>
      <c r="H61" s="2"/>
    </row>
    <row r="62" spans="1:8" ht="15.75" customHeight="1" x14ac:dyDescent="0.35">
      <c r="A62" s="86"/>
      <c r="B62" s="33"/>
      <c r="C62" s="33"/>
      <c r="D62" s="123"/>
      <c r="E62" s="114"/>
      <c r="F62" s="115"/>
      <c r="G62" s="115"/>
      <c r="H62" s="2"/>
    </row>
    <row r="63" spans="1:8" ht="15.75" customHeight="1" x14ac:dyDescent="0.35">
      <c r="A63" s="34" t="s">
        <v>46</v>
      </c>
      <c r="B63" s="35"/>
      <c r="C63" s="35"/>
      <c r="D63" s="51"/>
      <c r="E63" s="116"/>
      <c r="F63" s="36">
        <f>F61+F39</f>
        <v>2833884.49</v>
      </c>
      <c r="G63" s="116"/>
      <c r="H63" s="2"/>
    </row>
    <row r="64" spans="1:8" ht="15.75" customHeight="1" x14ac:dyDescent="0.35">
      <c r="A64" s="37"/>
      <c r="B64" s="38"/>
      <c r="C64" s="38"/>
      <c r="D64" s="51"/>
      <c r="E64" s="116"/>
      <c r="F64" s="36"/>
      <c r="G64" s="116"/>
      <c r="H64" s="2"/>
    </row>
    <row r="65" spans="1:8" ht="15.75" customHeight="1" x14ac:dyDescent="0.3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customHeight="1" x14ac:dyDescent="0.3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customHeight="1" x14ac:dyDescent="0.3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customHeight="1" x14ac:dyDescent="0.35">
      <c r="A68" s="4"/>
      <c r="B68" s="39"/>
      <c r="C68" s="39"/>
      <c r="D68" s="39"/>
      <c r="E68" s="39"/>
      <c r="F68" s="40"/>
      <c r="G68" s="39"/>
      <c r="H68" s="2"/>
    </row>
    <row r="69" spans="1:8" ht="15.75" customHeight="1" x14ac:dyDescent="0.35">
      <c r="A69" s="41" t="s">
        <v>50</v>
      </c>
      <c r="B69" s="38"/>
      <c r="C69" s="38"/>
      <c r="D69" s="38"/>
      <c r="E69" s="38"/>
      <c r="F69" s="36"/>
      <c r="G69" s="38"/>
      <c r="H69" s="2"/>
    </row>
  </sheetData>
  <phoneticPr fontId="17" type="noConversion"/>
  <printOptions horizontalCentered="1"/>
  <pageMargins left="0.25" right="0.25" top="0.25" bottom="0.25" header="0.5" footer="0.5"/>
  <pageSetup scale="5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2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FEBRUARY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68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136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4</v>
      </c>
      <c r="E10" s="101">
        <v>774409</v>
      </c>
      <c r="F10" s="101">
        <v>103369.5</v>
      </c>
      <c r="G10" s="102">
        <f>F10/E10</f>
        <v>0.13348179063001592</v>
      </c>
      <c r="H10" s="15"/>
    </row>
    <row r="11" spans="1:8" ht="15.75" x14ac:dyDescent="0.25">
      <c r="A11" s="136" t="s">
        <v>69</v>
      </c>
      <c r="B11" s="137"/>
      <c r="C11" s="14"/>
      <c r="D11" s="71">
        <v>1</v>
      </c>
      <c r="E11" s="101">
        <v>168009</v>
      </c>
      <c r="F11" s="101">
        <v>62145</v>
      </c>
      <c r="G11" s="102">
        <f>F11/E11</f>
        <v>0.36989089870185526</v>
      </c>
      <c r="H11" s="15"/>
    </row>
    <row r="12" spans="1:8" ht="15.75" x14ac:dyDescent="0.25">
      <c r="A12" s="136" t="s">
        <v>25</v>
      </c>
      <c r="B12" s="137"/>
      <c r="C12" s="14"/>
      <c r="D12" s="71"/>
      <c r="E12" s="101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17</v>
      </c>
      <c r="E13" s="101">
        <v>3488093</v>
      </c>
      <c r="F13" s="101">
        <v>832803.5</v>
      </c>
      <c r="G13" s="102">
        <f>F13/E13</f>
        <v>0.23875610541347378</v>
      </c>
      <c r="H13" s="15"/>
    </row>
    <row r="14" spans="1:8" ht="15.75" x14ac:dyDescent="0.25">
      <c r="A14" s="136" t="s">
        <v>112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104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113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137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1242874</v>
      </c>
      <c r="F18" s="101">
        <v>267573</v>
      </c>
      <c r="G18" s="102">
        <f>F18/E18</f>
        <v>0.21528570072267986</v>
      </c>
      <c r="H18" s="15"/>
    </row>
    <row r="19" spans="1:8" ht="15.75" x14ac:dyDescent="0.25">
      <c r="A19" s="136" t="s">
        <v>15</v>
      </c>
      <c r="B19" s="137"/>
      <c r="C19" s="14"/>
      <c r="D19" s="71">
        <v>3</v>
      </c>
      <c r="E19" s="101">
        <v>2826444</v>
      </c>
      <c r="F19" s="101">
        <v>686804</v>
      </c>
      <c r="G19" s="102">
        <f>F19/E19</f>
        <v>0.24299225457854462</v>
      </c>
      <c r="H19" s="15"/>
    </row>
    <row r="20" spans="1:8" ht="15.75" x14ac:dyDescent="0.25">
      <c r="A20" s="139" t="s">
        <v>16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71</v>
      </c>
      <c r="B21" s="137"/>
      <c r="C21" s="14"/>
      <c r="D21" s="71">
        <v>3</v>
      </c>
      <c r="E21" s="101">
        <v>4126653</v>
      </c>
      <c r="F21" s="101">
        <v>1271519</v>
      </c>
      <c r="G21" s="102">
        <f>F21/E21</f>
        <v>0.30812355679045461</v>
      </c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139</v>
      </c>
      <c r="B23" s="137"/>
      <c r="C23" s="14"/>
      <c r="D23" s="71">
        <v>1</v>
      </c>
      <c r="E23" s="101">
        <v>151072</v>
      </c>
      <c r="F23" s="101">
        <v>53726.5</v>
      </c>
      <c r="G23" s="102">
        <f>F23/E23</f>
        <v>0.35563506142766366</v>
      </c>
      <c r="H23" s="15"/>
    </row>
    <row r="24" spans="1:8" ht="15.75" x14ac:dyDescent="0.25">
      <c r="A24" s="136" t="s">
        <v>133</v>
      </c>
      <c r="B24" s="137"/>
      <c r="C24" s="14"/>
      <c r="D24" s="71">
        <v>2</v>
      </c>
      <c r="E24" s="101">
        <v>491851</v>
      </c>
      <c r="F24" s="101">
        <v>122004</v>
      </c>
      <c r="G24" s="102">
        <f>F24/E24</f>
        <v>0.24805073081075366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1">
        <v>1612840</v>
      </c>
      <c r="F25" s="101">
        <v>386605</v>
      </c>
      <c r="G25" s="102">
        <f>F25/E25</f>
        <v>0.23970449641625952</v>
      </c>
      <c r="H25" s="15"/>
    </row>
    <row r="26" spans="1:8" ht="15.75" x14ac:dyDescent="0.25">
      <c r="A26" s="138" t="s">
        <v>21</v>
      </c>
      <c r="B26" s="137"/>
      <c r="C26" s="14"/>
      <c r="D26" s="71">
        <v>17</v>
      </c>
      <c r="E26" s="101">
        <v>128841</v>
      </c>
      <c r="F26" s="101">
        <v>128841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64613</v>
      </c>
      <c r="F28" s="101">
        <v>10313</v>
      </c>
      <c r="G28" s="102">
        <f>F28/E28</f>
        <v>0.15961184281800875</v>
      </c>
      <c r="H28" s="15"/>
    </row>
    <row r="29" spans="1:8" ht="15.75" x14ac:dyDescent="0.25">
      <c r="A29" s="139" t="s">
        <v>141</v>
      </c>
      <c r="B29" s="137"/>
      <c r="C29" s="14"/>
      <c r="D29" s="71">
        <v>1</v>
      </c>
      <c r="E29" s="101">
        <v>1510319</v>
      </c>
      <c r="F29" s="101">
        <v>41255</v>
      </c>
      <c r="G29" s="102">
        <f>F29/E29</f>
        <v>2.7315421444079033E-2</v>
      </c>
      <c r="H29" s="15"/>
    </row>
    <row r="30" spans="1:8" ht="15.75" x14ac:dyDescent="0.25">
      <c r="A30" s="139" t="s">
        <v>107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19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132</v>
      </c>
      <c r="B32" s="137"/>
      <c r="C32" s="14"/>
      <c r="D32" s="71">
        <v>2</v>
      </c>
      <c r="E32" s="101">
        <v>487838</v>
      </c>
      <c r="F32" s="101">
        <v>188293</v>
      </c>
      <c r="G32" s="102">
        <f>F32/E32</f>
        <v>0.38597444233536543</v>
      </c>
      <c r="H32" s="15"/>
    </row>
    <row r="33" spans="1:8" ht="15.75" x14ac:dyDescent="0.25">
      <c r="A33" s="139" t="s">
        <v>142</v>
      </c>
      <c r="B33" s="137"/>
      <c r="C33" s="14"/>
      <c r="D33" s="71">
        <v>2</v>
      </c>
      <c r="E33" s="101">
        <v>1031942</v>
      </c>
      <c r="F33" s="101">
        <v>277336</v>
      </c>
      <c r="G33" s="102">
        <f>F33/E33</f>
        <v>0.26875153836165211</v>
      </c>
      <c r="H33" s="15"/>
    </row>
    <row r="34" spans="1:8" ht="15.75" x14ac:dyDescent="0.25">
      <c r="A34" s="139" t="s">
        <v>72</v>
      </c>
      <c r="B34" s="137"/>
      <c r="C34" s="14"/>
      <c r="D34" s="71">
        <v>3</v>
      </c>
      <c r="E34" s="101">
        <v>2457614</v>
      </c>
      <c r="F34" s="101">
        <v>396558</v>
      </c>
      <c r="G34" s="102">
        <f>F34/E34</f>
        <v>0.161358944081536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61</v>
      </c>
      <c r="E39" s="105">
        <f>SUM(E9:E38)</f>
        <v>20563412</v>
      </c>
      <c r="F39" s="105">
        <f>SUM(F9:F38)</f>
        <v>4829145.5</v>
      </c>
      <c r="G39" s="106">
        <f>F39/E39</f>
        <v>0.23484164495658599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112</v>
      </c>
      <c r="E44" s="101">
        <v>20712338.460000001</v>
      </c>
      <c r="F44" s="101">
        <v>1295774.4099999999</v>
      </c>
      <c r="G44" s="102">
        <f>1-(+F44/E44)</f>
        <v>0.93743949228608736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8303370.5999999996</v>
      </c>
      <c r="F45" s="101">
        <v>826824.85</v>
      </c>
      <c r="G45" s="102">
        <f>1-(+F45/E45)</f>
        <v>0.90042298605821591</v>
      </c>
      <c r="H45" s="15"/>
    </row>
    <row r="46" spans="1:8" ht="15.75" x14ac:dyDescent="0.25">
      <c r="A46" s="27" t="s">
        <v>35</v>
      </c>
      <c r="B46" s="28"/>
      <c r="C46" s="14"/>
      <c r="D46" s="71">
        <v>239</v>
      </c>
      <c r="E46" s="101">
        <v>17057162</v>
      </c>
      <c r="F46" s="101">
        <v>763146.67</v>
      </c>
      <c r="G46" s="102">
        <f>1-(+F46/E46)</f>
        <v>0.95525945816777724</v>
      </c>
      <c r="H46" s="15"/>
    </row>
    <row r="47" spans="1:8" ht="15.75" x14ac:dyDescent="0.25">
      <c r="A47" s="27" t="s">
        <v>36</v>
      </c>
      <c r="B47" s="28"/>
      <c r="C47" s="14"/>
      <c r="D47" s="71">
        <v>17</v>
      </c>
      <c r="E47" s="101">
        <v>1187576.5</v>
      </c>
      <c r="F47" s="101">
        <v>114198.5</v>
      </c>
      <c r="G47" s="102">
        <f>1-(+F47/E47)</f>
        <v>0.90383903689572842</v>
      </c>
      <c r="H47" s="15"/>
    </row>
    <row r="48" spans="1:8" ht="15.75" x14ac:dyDescent="0.25">
      <c r="A48" s="27" t="s">
        <v>37</v>
      </c>
      <c r="B48" s="28"/>
      <c r="C48" s="14"/>
      <c r="D48" s="71">
        <v>99</v>
      </c>
      <c r="E48" s="101">
        <v>14931909</v>
      </c>
      <c r="F48" s="101">
        <v>1123706.21</v>
      </c>
      <c r="G48" s="102">
        <f>1-(+F48/E48)</f>
        <v>0.92474463847857635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15"/>
    </row>
    <row r="50" spans="1:8" ht="15.75" x14ac:dyDescent="0.25">
      <c r="A50" s="27" t="s">
        <v>39</v>
      </c>
      <c r="B50" s="28"/>
      <c r="C50" s="14"/>
      <c r="D50" s="71">
        <v>43</v>
      </c>
      <c r="E50" s="101">
        <v>14344653.84</v>
      </c>
      <c r="F50" s="101">
        <v>693445.49</v>
      </c>
      <c r="G50" s="102">
        <f t="shared" ref="G50:G55" si="0">1-(+F50/E50)</f>
        <v>0.95165826253218255</v>
      </c>
      <c r="H50" s="15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392180</v>
      </c>
      <c r="F51" s="101">
        <v>-3060</v>
      </c>
      <c r="G51" s="102">
        <f t="shared" si="0"/>
        <v>1.0078025396501606</v>
      </c>
      <c r="H51" s="15"/>
    </row>
    <row r="52" spans="1:8" ht="15.75" x14ac:dyDescent="0.25">
      <c r="A52" s="53" t="s">
        <v>41</v>
      </c>
      <c r="B52" s="28"/>
      <c r="C52" s="14"/>
      <c r="D52" s="71">
        <v>1</v>
      </c>
      <c r="E52" s="101">
        <v>301275</v>
      </c>
      <c r="F52" s="101">
        <v>62100</v>
      </c>
      <c r="G52" s="102">
        <f t="shared" si="0"/>
        <v>0.79387602688573566</v>
      </c>
      <c r="H52" s="15"/>
    </row>
    <row r="53" spans="1:8" ht="15.75" x14ac:dyDescent="0.25">
      <c r="A53" s="54" t="s">
        <v>59</v>
      </c>
      <c r="B53" s="28"/>
      <c r="C53" s="14"/>
      <c r="D53" s="71">
        <v>1</v>
      </c>
      <c r="E53" s="101">
        <v>93600</v>
      </c>
      <c r="F53" s="101">
        <v>-50500</v>
      </c>
      <c r="G53" s="102">
        <f t="shared" si="0"/>
        <v>1.5395299145299144</v>
      </c>
      <c r="H53" s="15"/>
    </row>
    <row r="54" spans="1:8" ht="15.75" x14ac:dyDescent="0.25">
      <c r="A54" s="27" t="s">
        <v>92</v>
      </c>
      <c r="B54" s="28"/>
      <c r="C54" s="14"/>
      <c r="D54" s="71">
        <v>1218</v>
      </c>
      <c r="E54" s="101">
        <v>141489375.18000001</v>
      </c>
      <c r="F54" s="101">
        <v>15375536.539999999</v>
      </c>
      <c r="G54" s="102">
        <f t="shared" si="0"/>
        <v>0.89133080473046444</v>
      </c>
      <c r="H54" s="15"/>
    </row>
    <row r="55" spans="1:8" ht="15.75" x14ac:dyDescent="0.25">
      <c r="A55" s="69" t="s">
        <v>93</v>
      </c>
      <c r="B55" s="30"/>
      <c r="C55" s="14"/>
      <c r="D55" s="71">
        <v>3</v>
      </c>
      <c r="E55" s="101">
        <v>307715</v>
      </c>
      <c r="F55" s="101">
        <v>24203.4</v>
      </c>
      <c r="G55" s="102">
        <f t="shared" si="0"/>
        <v>0.92134475082462663</v>
      </c>
      <c r="H55" s="15"/>
    </row>
    <row r="56" spans="1:8" x14ac:dyDescent="0.2">
      <c r="A56" s="31" t="s">
        <v>42</v>
      </c>
      <c r="B56" s="30"/>
      <c r="C56" s="14"/>
      <c r="D56" s="72"/>
      <c r="E56" s="104"/>
      <c r="F56" s="101"/>
      <c r="G56" s="103"/>
      <c r="H56" s="1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29</v>
      </c>
      <c r="B58" s="28"/>
      <c r="C58" s="14"/>
      <c r="D58" s="72"/>
      <c r="E58" s="100"/>
      <c r="F58" s="101"/>
      <c r="G58" s="103"/>
      <c r="H58" s="1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15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1752</v>
      </c>
      <c r="E61" s="112">
        <f>SUM(E44:E60)</f>
        <v>219121155.58000001</v>
      </c>
      <c r="F61" s="112">
        <f>SUM(F44:F60)</f>
        <v>20225376.069999997</v>
      </c>
      <c r="G61" s="106">
        <f>1-(+F61/E61)</f>
        <v>0.90769774823218374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F61+F39</f>
        <v>25054521.569999997</v>
      </c>
      <c r="G63" s="116"/>
      <c r="H63" s="2"/>
    </row>
    <row r="64" spans="1:8" ht="18" x14ac:dyDescent="0.25">
      <c r="A64" s="34"/>
      <c r="B64" s="35"/>
      <c r="C64" s="35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43"/>
      <c r="F71" s="2"/>
      <c r="G71" s="2"/>
      <c r="H71" s="2"/>
    </row>
    <row r="72" spans="1:8" ht="18" x14ac:dyDescent="0.25">
      <c r="A72" s="42"/>
      <c r="B72" s="38"/>
      <c r="C72" s="38"/>
      <c r="D72" s="38"/>
      <c r="E72" s="44"/>
      <c r="F72" s="2"/>
      <c r="G72" s="2"/>
      <c r="H72" s="2"/>
    </row>
    <row r="73" spans="1:8" ht="18" x14ac:dyDescent="0.25">
      <c r="A73" s="42"/>
      <c r="B73" s="38"/>
      <c r="C73" s="38"/>
      <c r="D73" s="38"/>
      <c r="E73" s="45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43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6"/>
      <c r="F80" s="2"/>
      <c r="G80" s="2"/>
      <c r="H80" s="2"/>
    </row>
    <row r="81" spans="1:8" ht="18" x14ac:dyDescent="0.25">
      <c r="A81" s="42"/>
      <c r="B81" s="38"/>
      <c r="C81" s="38"/>
      <c r="D81" s="38"/>
      <c r="E81" s="38"/>
      <c r="F81" s="2"/>
      <c r="G81" s="2"/>
      <c r="H81" s="2"/>
    </row>
    <row r="82" spans="1:8" ht="15.75" x14ac:dyDescent="0.25">
      <c r="A82" s="47"/>
      <c r="B82" s="2"/>
      <c r="C82" s="2"/>
      <c r="D82" s="2"/>
      <c r="E82" s="2"/>
      <c r="F82" s="2"/>
      <c r="G82" s="2"/>
      <c r="H82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2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FEBRUARY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73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0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111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12</v>
      </c>
      <c r="E13" s="100">
        <v>1223793</v>
      </c>
      <c r="F13" s="101">
        <v>390683</v>
      </c>
      <c r="G13" s="102">
        <f>F13/E13</f>
        <v>0.31923944654038716</v>
      </c>
      <c r="H13" s="15"/>
    </row>
    <row r="14" spans="1:8" ht="15.75" x14ac:dyDescent="0.25">
      <c r="A14" s="136" t="s">
        <v>99</v>
      </c>
      <c r="B14" s="137"/>
      <c r="C14" s="14"/>
      <c r="D14" s="71">
        <v>2</v>
      </c>
      <c r="E14" s="100">
        <v>709763</v>
      </c>
      <c r="F14" s="101">
        <v>88208</v>
      </c>
      <c r="G14" s="102">
        <f>F14/E14</f>
        <v>0.12427810409953745</v>
      </c>
      <c r="H14" s="15"/>
    </row>
    <row r="15" spans="1:8" ht="15.75" x14ac:dyDescent="0.25">
      <c r="A15" s="136" t="s">
        <v>101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96</v>
      </c>
      <c r="B16" s="137"/>
      <c r="C16" s="14"/>
      <c r="D16" s="71">
        <v>3</v>
      </c>
      <c r="E16" s="100">
        <v>895834</v>
      </c>
      <c r="F16" s="101">
        <v>198120.5</v>
      </c>
      <c r="G16" s="102">
        <f>F16/E16</f>
        <v>0.22115760285945835</v>
      </c>
      <c r="H16" s="15"/>
    </row>
    <row r="17" spans="1:8" ht="15.75" x14ac:dyDescent="0.25">
      <c r="A17" s="136" t="s">
        <v>74</v>
      </c>
      <c r="B17" s="137"/>
      <c r="C17" s="14"/>
      <c r="D17" s="71">
        <v>2</v>
      </c>
      <c r="E17" s="100">
        <v>320786</v>
      </c>
      <c r="F17" s="101">
        <v>69968</v>
      </c>
      <c r="G17" s="102">
        <f>F17/E17</f>
        <v>0.21811425685659599</v>
      </c>
      <c r="H17" s="15"/>
    </row>
    <row r="18" spans="1:8" ht="15.75" x14ac:dyDescent="0.25">
      <c r="A18" s="139" t="s">
        <v>105</v>
      </c>
      <c r="B18" s="137"/>
      <c r="C18" s="14"/>
      <c r="D18" s="71">
        <v>2</v>
      </c>
      <c r="E18" s="100">
        <v>308347</v>
      </c>
      <c r="F18" s="101">
        <v>104316</v>
      </c>
      <c r="G18" s="102">
        <f>F18/E18</f>
        <v>0.33830716692557411</v>
      </c>
      <c r="H18" s="15"/>
    </row>
    <row r="19" spans="1:8" ht="15.75" x14ac:dyDescent="0.25">
      <c r="A19" s="139" t="s">
        <v>14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>
        <v>2</v>
      </c>
      <c r="E20" s="100">
        <v>1223748</v>
      </c>
      <c r="F20" s="101">
        <v>497672</v>
      </c>
      <c r="G20" s="102">
        <f>F20/E20</f>
        <v>0.40667849916812937</v>
      </c>
      <c r="H20" s="15"/>
    </row>
    <row r="21" spans="1:8" ht="15.75" x14ac:dyDescent="0.25">
      <c r="A21" s="136" t="s">
        <v>135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/>
      <c r="E22" s="100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>
        <v>3</v>
      </c>
      <c r="E23" s="100">
        <v>955231</v>
      </c>
      <c r="F23" s="101">
        <v>337727.5</v>
      </c>
      <c r="G23" s="102">
        <f t="shared" ref="G23:G29" si="0">F23/E23</f>
        <v>0.35355584146661906</v>
      </c>
      <c r="H23" s="15"/>
    </row>
    <row r="24" spans="1:8" ht="15.75" x14ac:dyDescent="0.25">
      <c r="A24" s="136" t="s">
        <v>18</v>
      </c>
      <c r="B24" s="137"/>
      <c r="C24" s="14"/>
      <c r="D24" s="71">
        <v>4</v>
      </c>
      <c r="E24" s="100">
        <v>1776899</v>
      </c>
      <c r="F24" s="101">
        <v>51290</v>
      </c>
      <c r="G24" s="102">
        <f t="shared" si="0"/>
        <v>2.8864893277558264E-2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731169</v>
      </c>
      <c r="F25" s="101">
        <v>143810.5</v>
      </c>
      <c r="G25" s="102">
        <f t="shared" si="0"/>
        <v>0.19668571834965651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0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0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0">
        <v>94671</v>
      </c>
      <c r="F29" s="101">
        <v>25668</v>
      </c>
      <c r="G29" s="102">
        <f t="shared" si="0"/>
        <v>0.27112843426181193</v>
      </c>
      <c r="H29" s="15"/>
    </row>
    <row r="30" spans="1:8" ht="15.75" x14ac:dyDescent="0.25">
      <c r="A30" s="139" t="s">
        <v>152</v>
      </c>
      <c r="B30" s="137"/>
      <c r="C30" s="14"/>
      <c r="D30" s="71"/>
      <c r="E30" s="100"/>
      <c r="F30" s="101"/>
      <c r="G30" s="102"/>
      <c r="H30" s="15"/>
    </row>
    <row r="31" spans="1:8" ht="15.75" x14ac:dyDescent="0.25">
      <c r="A31" s="139" t="s">
        <v>145</v>
      </c>
      <c r="B31" s="137"/>
      <c r="C31" s="14"/>
      <c r="D31" s="71">
        <v>2</v>
      </c>
      <c r="E31" s="100">
        <v>1518995</v>
      </c>
      <c r="F31" s="101">
        <v>131534</v>
      </c>
      <c r="G31" s="102">
        <f>F31/E31</f>
        <v>8.6592780094733687E-2</v>
      </c>
      <c r="H31" s="15"/>
    </row>
    <row r="32" spans="1:8" ht="15.75" x14ac:dyDescent="0.25">
      <c r="A32" s="139" t="s">
        <v>102</v>
      </c>
      <c r="B32" s="137"/>
      <c r="C32" s="14"/>
      <c r="D32" s="71">
        <v>1</v>
      </c>
      <c r="E32" s="100">
        <v>162395</v>
      </c>
      <c r="F32" s="101">
        <v>81570</v>
      </c>
      <c r="G32" s="102">
        <f>F32/E32</f>
        <v>0.50229378983343087</v>
      </c>
      <c r="H32" s="15"/>
    </row>
    <row r="33" spans="1:8" ht="15.75" x14ac:dyDescent="0.25">
      <c r="A33" s="139" t="s">
        <v>27</v>
      </c>
      <c r="B33" s="137"/>
      <c r="C33" s="14"/>
      <c r="D33" s="71"/>
      <c r="E33" s="100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>
        <v>6</v>
      </c>
      <c r="E34" s="100">
        <v>3659874</v>
      </c>
      <c r="F34" s="101">
        <v>203741</v>
      </c>
      <c r="G34" s="102">
        <f>F34/E34</f>
        <v>5.5668856359535876E-2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44</v>
      </c>
      <c r="E39" s="112">
        <f>SUM(E9:E38)</f>
        <v>13581505</v>
      </c>
      <c r="F39" s="112">
        <f>SUM(F9:F38)</f>
        <v>2324308.5</v>
      </c>
      <c r="G39" s="117">
        <f>F39/E39</f>
        <v>0.1711377715503547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15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15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165</v>
      </c>
      <c r="E44" s="101">
        <v>22569268.670000002</v>
      </c>
      <c r="F44" s="101">
        <v>1679461.87</v>
      </c>
      <c r="G44" s="102">
        <f>1-(+F44/E44)</f>
        <v>0.9255863406760535</v>
      </c>
      <c r="H44" s="15"/>
    </row>
    <row r="45" spans="1:8" ht="15.75" x14ac:dyDescent="0.25">
      <c r="A45" s="27" t="s">
        <v>34</v>
      </c>
      <c r="B45" s="28"/>
      <c r="C45" s="14"/>
      <c r="D45" s="71">
        <v>23</v>
      </c>
      <c r="E45" s="101">
        <v>8979713.25</v>
      </c>
      <c r="F45" s="101">
        <v>712091.13</v>
      </c>
      <c r="G45" s="102">
        <f t="shared" ref="G45:G55" si="1">1-(+F45/E45)</f>
        <v>0.92070001455781458</v>
      </c>
      <c r="H45" s="15"/>
    </row>
    <row r="46" spans="1:8" ht="15.75" x14ac:dyDescent="0.25">
      <c r="A46" s="27" t="s">
        <v>35</v>
      </c>
      <c r="B46" s="28"/>
      <c r="C46" s="14"/>
      <c r="D46" s="71">
        <v>121</v>
      </c>
      <c r="E46" s="101">
        <v>7126686.7999999998</v>
      </c>
      <c r="F46" s="101">
        <v>438175.73</v>
      </c>
      <c r="G46" s="102">
        <f t="shared" si="1"/>
        <v>0.93851620784008638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253651.19</v>
      </c>
      <c r="F47" s="101">
        <v>19204.09</v>
      </c>
      <c r="G47" s="102">
        <f t="shared" si="1"/>
        <v>0.92428937550026868</v>
      </c>
      <c r="H47" s="15"/>
    </row>
    <row r="48" spans="1:8" ht="15.75" x14ac:dyDescent="0.25">
      <c r="A48" s="27" t="s">
        <v>37</v>
      </c>
      <c r="B48" s="28"/>
      <c r="C48" s="14"/>
      <c r="D48" s="71">
        <v>78</v>
      </c>
      <c r="E48" s="101">
        <v>13769423.57</v>
      </c>
      <c r="F48" s="101">
        <v>818748.12</v>
      </c>
      <c r="G48" s="102">
        <f t="shared" si="1"/>
        <v>0.94053867862821505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2"/>
    </row>
    <row r="50" spans="1:8" ht="15.75" x14ac:dyDescent="0.25">
      <c r="A50" s="27" t="s">
        <v>39</v>
      </c>
      <c r="B50" s="28"/>
      <c r="C50" s="14"/>
      <c r="D50" s="71">
        <v>9</v>
      </c>
      <c r="E50" s="101">
        <v>1164065</v>
      </c>
      <c r="F50" s="101">
        <v>167935</v>
      </c>
      <c r="G50" s="102">
        <f t="shared" si="1"/>
        <v>0.85573400110818554</v>
      </c>
      <c r="H50" s="2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407090</v>
      </c>
      <c r="F51" s="101">
        <v>49850</v>
      </c>
      <c r="G51" s="102">
        <f t="shared" si="1"/>
        <v>0.87754550590778457</v>
      </c>
      <c r="H51" s="2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342300</v>
      </c>
      <c r="F52" s="101">
        <v>27950</v>
      </c>
      <c r="G52" s="102">
        <f t="shared" si="1"/>
        <v>0.91834647969617289</v>
      </c>
      <c r="H52" s="2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2"/>
    </row>
    <row r="54" spans="1:8" ht="15.75" x14ac:dyDescent="0.25">
      <c r="A54" s="27" t="s">
        <v>92</v>
      </c>
      <c r="B54" s="28"/>
      <c r="C54" s="14"/>
      <c r="D54" s="71">
        <v>1257</v>
      </c>
      <c r="E54" s="101">
        <v>141483673.66</v>
      </c>
      <c r="F54" s="101">
        <v>15451002.93</v>
      </c>
      <c r="G54" s="102">
        <f t="shared" si="1"/>
        <v>0.89079303264961607</v>
      </c>
      <c r="H54" s="2"/>
    </row>
    <row r="55" spans="1:8" ht="15.75" x14ac:dyDescent="0.25">
      <c r="A55" s="69" t="s">
        <v>93</v>
      </c>
      <c r="B55" s="30"/>
      <c r="C55" s="14"/>
      <c r="D55" s="71">
        <v>2</v>
      </c>
      <c r="E55" s="101">
        <v>313222.25</v>
      </c>
      <c r="F55" s="101">
        <v>29999.95</v>
      </c>
      <c r="G55" s="102">
        <f t="shared" si="1"/>
        <v>0.90422152321554428</v>
      </c>
      <c r="H55" s="2"/>
    </row>
    <row r="56" spans="1:8" x14ac:dyDescent="0.2">
      <c r="A56" s="16" t="s">
        <v>42</v>
      </c>
      <c r="B56" s="30"/>
      <c r="C56" s="14"/>
      <c r="D56" s="72"/>
      <c r="E56" s="104"/>
      <c r="F56" s="101"/>
      <c r="G56" s="103"/>
      <c r="H56" s="2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2"/>
    </row>
    <row r="58" spans="1:8" x14ac:dyDescent="0.2">
      <c r="A58" s="16" t="s">
        <v>44</v>
      </c>
      <c r="B58" s="28"/>
      <c r="C58" s="14"/>
      <c r="D58" s="72"/>
      <c r="E58" s="100"/>
      <c r="F58" s="101"/>
      <c r="G58" s="103"/>
      <c r="H58" s="2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2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1661</v>
      </c>
      <c r="E61" s="112">
        <f>SUM(E44:E60)</f>
        <v>196409094.38999999</v>
      </c>
      <c r="F61" s="112">
        <f>SUM(F44:F60)</f>
        <v>19394418.82</v>
      </c>
      <c r="G61" s="106">
        <f>1-(+F61/E61)</f>
        <v>0.90125498577225016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F61+F27+F39</f>
        <v>21718727.32</v>
      </c>
      <c r="G63" s="116"/>
      <c r="H63" s="2"/>
    </row>
    <row r="64" spans="1:8" ht="18" x14ac:dyDescent="0.25">
      <c r="A64" s="42"/>
      <c r="B64" s="38"/>
      <c r="C64" s="38"/>
      <c r="D64" s="38"/>
      <c r="E64" s="43"/>
      <c r="F64" s="2"/>
      <c r="G64" s="2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8"/>
      <c r="F70" s="2"/>
      <c r="G70" s="2"/>
      <c r="H70" s="2"/>
    </row>
    <row r="71" spans="1:8" ht="15.75" x14ac:dyDescent="0.25">
      <c r="A71" s="47"/>
      <c r="B71" s="2"/>
      <c r="C71" s="2"/>
      <c r="D71" s="2"/>
      <c r="E71" s="2"/>
      <c r="F71" s="2"/>
      <c r="G71" s="2"/>
      <c r="H71" s="2"/>
    </row>
  </sheetData>
  <phoneticPr fontId="17" type="noConversion"/>
  <printOptions horizontalCentered="1"/>
  <pageMargins left="0.75" right="0.75" top="0.25" bottom="0.25" header="0.5" footer="0.5"/>
  <pageSetup scale="4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FEBRUARY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4"/>
      <c r="D5" s="6" t="s">
        <v>140</v>
      </c>
      <c r="E5" s="7"/>
      <c r="F5" s="8"/>
      <c r="G5" s="5"/>
      <c r="H5" s="2"/>
    </row>
    <row r="6" spans="1:8" ht="18" x14ac:dyDescent="0.25">
      <c r="A6" s="23" t="s">
        <v>3</v>
      </c>
      <c r="B6" s="83"/>
      <c r="C6" s="4"/>
      <c r="D6" s="4"/>
      <c r="E6" s="4"/>
      <c r="F6" s="5"/>
      <c r="G6" s="5"/>
      <c r="H6" s="2"/>
    </row>
    <row r="7" spans="1:8" ht="15.75" x14ac:dyDescent="0.25">
      <c r="A7" s="63"/>
      <c r="B7" s="63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63"/>
      <c r="B8" s="63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3</v>
      </c>
      <c r="E10" s="101">
        <v>936988</v>
      </c>
      <c r="F10" s="101">
        <v>106284</v>
      </c>
      <c r="G10" s="102">
        <f>F10/E10</f>
        <v>0.1134315487498239</v>
      </c>
      <c r="H10" s="15"/>
    </row>
    <row r="11" spans="1:8" ht="15.75" x14ac:dyDescent="0.25">
      <c r="A11" s="136" t="s">
        <v>111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1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99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101</v>
      </c>
      <c r="B15" s="137"/>
      <c r="C15" s="14"/>
      <c r="D15" s="71">
        <v>6</v>
      </c>
      <c r="E15" s="101">
        <f>1749008+14480</f>
        <v>1763488</v>
      </c>
      <c r="F15" s="101">
        <f>269833.5+1505</f>
        <v>271338.5</v>
      </c>
      <c r="G15" s="102">
        <f>F15/E15</f>
        <v>0.15386467047124788</v>
      </c>
      <c r="H15" s="15"/>
    </row>
    <row r="16" spans="1:8" ht="15.75" x14ac:dyDescent="0.25">
      <c r="A16" s="136" t="s">
        <v>96</v>
      </c>
      <c r="B16" s="137"/>
      <c r="C16" s="14"/>
      <c r="D16" s="71">
        <v>6</v>
      </c>
      <c r="E16" s="101">
        <v>652892</v>
      </c>
      <c r="F16" s="101">
        <v>167019.5</v>
      </c>
      <c r="G16" s="102">
        <f>F16/E16</f>
        <v>0.25581489741029145</v>
      </c>
      <c r="H16" s="15"/>
    </row>
    <row r="17" spans="1:8" ht="15.75" x14ac:dyDescent="0.25">
      <c r="A17" s="136" t="s">
        <v>74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105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>
        <v>1</v>
      </c>
      <c r="E19" s="101">
        <v>87665</v>
      </c>
      <c r="F19" s="101">
        <v>6433</v>
      </c>
      <c r="G19" s="102">
        <f>F19/E19</f>
        <v>7.3381623224776135E-2</v>
      </c>
      <c r="H19" s="15"/>
    </row>
    <row r="20" spans="1:8" ht="15.75" x14ac:dyDescent="0.25">
      <c r="A20" s="136" t="s">
        <v>15</v>
      </c>
      <c r="B20" s="137"/>
      <c r="C20" s="14"/>
      <c r="D20" s="71">
        <v>1</v>
      </c>
      <c r="E20" s="101">
        <v>1035946</v>
      </c>
      <c r="F20" s="101">
        <v>224885</v>
      </c>
      <c r="G20" s="102">
        <f>F20/E20</f>
        <v>0.21708177839385451</v>
      </c>
      <c r="H20" s="15"/>
    </row>
    <row r="21" spans="1:8" ht="15.75" x14ac:dyDescent="0.25">
      <c r="A21" s="136" t="s">
        <v>58</v>
      </c>
      <c r="B21" s="137"/>
      <c r="C21" s="14"/>
      <c r="D21" s="71"/>
      <c r="E21" s="101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>
        <v>1</v>
      </c>
      <c r="E24" s="101">
        <v>10998</v>
      </c>
      <c r="F24" s="101">
        <v>1530</v>
      </c>
      <c r="G24" s="102">
        <f>F24/E24</f>
        <v>0.13911620294599017</v>
      </c>
      <c r="H24" s="15"/>
    </row>
    <row r="25" spans="1:8" ht="15.75" x14ac:dyDescent="0.25">
      <c r="A25" s="138" t="s">
        <v>20</v>
      </c>
      <c r="B25" s="137"/>
      <c r="C25" s="14"/>
      <c r="D25" s="71">
        <v>3</v>
      </c>
      <c r="E25" s="101">
        <v>881764</v>
      </c>
      <c r="F25" s="101">
        <v>101096</v>
      </c>
      <c r="G25" s="102">
        <f>F25/E25</f>
        <v>0.11465199305029464</v>
      </c>
      <c r="H25" s="15"/>
    </row>
    <row r="26" spans="1:8" ht="15.75" x14ac:dyDescent="0.25">
      <c r="A26" s="138" t="s">
        <v>21</v>
      </c>
      <c r="B26" s="137"/>
      <c r="C26" s="14"/>
      <c r="D26" s="71">
        <v>8</v>
      </c>
      <c r="E26" s="101">
        <v>94666</v>
      </c>
      <c r="F26" s="101">
        <v>94666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14846</v>
      </c>
      <c r="F28" s="101">
        <v>4846</v>
      </c>
      <c r="G28" s="102">
        <f>F28/E28</f>
        <v>0.32641789034083257</v>
      </c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97941</v>
      </c>
      <c r="F29" s="101">
        <v>12456.18</v>
      </c>
      <c r="G29" s="102">
        <f t="shared" ref="G29:G34" si="0">F29/E29</f>
        <v>0.12718044537017184</v>
      </c>
      <c r="H29" s="15"/>
    </row>
    <row r="30" spans="1:8" ht="15.75" x14ac:dyDescent="0.25">
      <c r="A30" s="139" t="s">
        <v>66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145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>
        <v>1</v>
      </c>
      <c r="E33" s="101">
        <v>388363</v>
      </c>
      <c r="F33" s="101">
        <v>142999.44</v>
      </c>
      <c r="G33" s="102">
        <f t="shared" si="0"/>
        <v>0.36821077188094642</v>
      </c>
      <c r="H33" s="15"/>
    </row>
    <row r="34" spans="1:8" ht="15.75" x14ac:dyDescent="0.25">
      <c r="A34" s="139" t="s">
        <v>72</v>
      </c>
      <c r="B34" s="137"/>
      <c r="C34" s="14"/>
      <c r="D34" s="71">
        <v>7</v>
      </c>
      <c r="E34" s="101">
        <v>1579796</v>
      </c>
      <c r="F34" s="101">
        <v>281583.5</v>
      </c>
      <c r="G34" s="102">
        <f t="shared" si="0"/>
        <v>0.17824041838313301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38</v>
      </c>
      <c r="E39" s="112">
        <f>SUM(E9:E38)</f>
        <v>7545353</v>
      </c>
      <c r="F39" s="112">
        <f>SUM(F9:F38)</f>
        <v>1415137.12</v>
      </c>
      <c r="G39" s="117">
        <f>F39/E39</f>
        <v>0.18755081703930884</v>
      </c>
      <c r="H39" s="15"/>
    </row>
    <row r="40" spans="1:8" ht="15.75" x14ac:dyDescent="0.25">
      <c r="A40" s="85"/>
      <c r="B40" s="86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1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14"/>
      <c r="D42" s="110"/>
      <c r="E42" s="11" t="s">
        <v>122</v>
      </c>
      <c r="F42" s="11" t="s">
        <v>122</v>
      </c>
      <c r="G42" s="11" t="s">
        <v>5</v>
      </c>
      <c r="H42" s="15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74</v>
      </c>
      <c r="E44" s="101">
        <v>13096774.300000001</v>
      </c>
      <c r="F44" s="101">
        <v>1191131.54</v>
      </c>
      <c r="G44" s="102">
        <f>1-(+F44/E44)</f>
        <v>0.90905153339933487</v>
      </c>
      <c r="H44" s="15"/>
    </row>
    <row r="45" spans="1:8" ht="15.75" x14ac:dyDescent="0.25">
      <c r="A45" s="27" t="s">
        <v>34</v>
      </c>
      <c r="B45" s="28"/>
      <c r="C45" s="14"/>
      <c r="D45" s="71">
        <v>6</v>
      </c>
      <c r="E45" s="101">
        <v>442950.42</v>
      </c>
      <c r="F45" s="101">
        <v>76926.23</v>
      </c>
      <c r="G45" s="102">
        <f>1-(+F45/E45)</f>
        <v>0.82633218860025015</v>
      </c>
      <c r="H45" s="15"/>
    </row>
    <row r="46" spans="1:8" ht="15.75" x14ac:dyDescent="0.25">
      <c r="A46" s="27" t="s">
        <v>35</v>
      </c>
      <c r="B46" s="28"/>
      <c r="C46" s="14"/>
      <c r="D46" s="71">
        <v>49</v>
      </c>
      <c r="E46" s="101">
        <v>3475930.75</v>
      </c>
      <c r="F46" s="101">
        <v>268394.98</v>
      </c>
      <c r="G46" s="102">
        <f>1-(+F46/E46)</f>
        <v>0.92278471600736001</v>
      </c>
      <c r="H46" s="15"/>
    </row>
    <row r="47" spans="1:8" ht="15.75" x14ac:dyDescent="0.25">
      <c r="A47" s="27" t="s">
        <v>36</v>
      </c>
      <c r="B47" s="28"/>
      <c r="C47" s="14"/>
      <c r="D47" s="71">
        <v>4</v>
      </c>
      <c r="E47" s="101">
        <v>274146.34999999998</v>
      </c>
      <c r="F47" s="101">
        <v>-30439.15</v>
      </c>
      <c r="G47" s="102">
        <f>1-(+F47/E47)</f>
        <v>1.111032483197387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14006245.26</v>
      </c>
      <c r="F48" s="101">
        <v>794490.95</v>
      </c>
      <c r="G48" s="102">
        <f t="shared" ref="G48:G55" si="1">1-(+F48/E48)</f>
        <v>0.94327595045983081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344612</v>
      </c>
      <c r="F49" s="101">
        <v>11939</v>
      </c>
      <c r="G49" s="102">
        <f t="shared" si="1"/>
        <v>0.96535524009610807</v>
      </c>
      <c r="H49" s="2"/>
    </row>
    <row r="50" spans="1:8" ht="15.75" x14ac:dyDescent="0.25">
      <c r="A50" s="27" t="s">
        <v>39</v>
      </c>
      <c r="B50" s="28"/>
      <c r="C50" s="21"/>
      <c r="D50" s="71">
        <v>1</v>
      </c>
      <c r="E50" s="101">
        <v>75235</v>
      </c>
      <c r="F50" s="101">
        <v>2179.5300000000002</v>
      </c>
      <c r="G50" s="102">
        <f t="shared" si="1"/>
        <v>0.97103037150262506</v>
      </c>
      <c r="H50" s="2"/>
    </row>
    <row r="51" spans="1:8" ht="15.75" x14ac:dyDescent="0.25">
      <c r="A51" s="27" t="s">
        <v>40</v>
      </c>
      <c r="B51" s="28"/>
      <c r="C51" s="33"/>
      <c r="D51" s="71"/>
      <c r="E51" s="101"/>
      <c r="F51" s="101"/>
      <c r="G51" s="102"/>
      <c r="H51" s="2"/>
    </row>
    <row r="52" spans="1:8" ht="18" x14ac:dyDescent="0.25">
      <c r="A52" s="53" t="s">
        <v>41</v>
      </c>
      <c r="B52" s="28"/>
      <c r="C52" s="35"/>
      <c r="D52" s="71">
        <v>2</v>
      </c>
      <c r="E52" s="101">
        <v>60050</v>
      </c>
      <c r="F52" s="101">
        <v>19150</v>
      </c>
      <c r="G52" s="102">
        <f t="shared" si="1"/>
        <v>0.68109908409658626</v>
      </c>
      <c r="H52" s="2"/>
    </row>
    <row r="53" spans="1:8" ht="18" x14ac:dyDescent="0.25">
      <c r="A53" s="54" t="s">
        <v>59</v>
      </c>
      <c r="B53" s="28"/>
      <c r="C53" s="35"/>
      <c r="D53" s="71">
        <v>1</v>
      </c>
      <c r="E53" s="101">
        <v>58800</v>
      </c>
      <c r="F53" s="101">
        <v>-29100</v>
      </c>
      <c r="G53" s="102">
        <f t="shared" si="1"/>
        <v>1.4948979591836735</v>
      </c>
      <c r="H53" s="2"/>
    </row>
    <row r="54" spans="1:8" ht="15.75" x14ac:dyDescent="0.25">
      <c r="A54" s="27" t="s">
        <v>92</v>
      </c>
      <c r="B54" s="28"/>
      <c r="C54" s="39"/>
      <c r="D54" s="71">
        <v>688</v>
      </c>
      <c r="E54" s="101">
        <v>78080991.769999996</v>
      </c>
      <c r="F54" s="101">
        <v>9170699.8699999992</v>
      </c>
      <c r="G54" s="102">
        <f t="shared" si="1"/>
        <v>0.88254888082090766</v>
      </c>
      <c r="H54" s="2"/>
    </row>
    <row r="55" spans="1:8" ht="15.75" x14ac:dyDescent="0.25">
      <c r="A55" s="69" t="s">
        <v>93</v>
      </c>
      <c r="B55" s="30"/>
      <c r="C55" s="39"/>
      <c r="D55" s="71">
        <v>12</v>
      </c>
      <c r="E55" s="101">
        <v>431325.14</v>
      </c>
      <c r="F55" s="101">
        <v>40494.06</v>
      </c>
      <c r="G55" s="102">
        <f t="shared" si="1"/>
        <v>0.90611708837560456</v>
      </c>
      <c r="H55" s="2"/>
    </row>
    <row r="56" spans="1:8" x14ac:dyDescent="0.2">
      <c r="A56" s="16" t="s">
        <v>42</v>
      </c>
      <c r="B56" s="30"/>
      <c r="C56" s="39"/>
      <c r="D56" s="72"/>
      <c r="E56" s="104"/>
      <c r="F56" s="101"/>
      <c r="G56" s="103"/>
      <c r="H56" s="2"/>
    </row>
    <row r="57" spans="1:8" ht="18" x14ac:dyDescent="0.25">
      <c r="A57" s="16" t="s">
        <v>43</v>
      </c>
      <c r="B57" s="28"/>
      <c r="C57" s="38"/>
      <c r="D57" s="72"/>
      <c r="E57" s="104"/>
      <c r="F57" s="101"/>
      <c r="G57" s="103"/>
      <c r="H57" s="2"/>
    </row>
    <row r="58" spans="1:8" ht="18" x14ac:dyDescent="0.25">
      <c r="A58" s="16" t="s">
        <v>44</v>
      </c>
      <c r="B58" s="28"/>
      <c r="C58" s="38"/>
      <c r="D58" s="72"/>
      <c r="E58" s="100"/>
      <c r="F58" s="101"/>
      <c r="G58" s="103"/>
      <c r="H58" s="2"/>
    </row>
    <row r="59" spans="1:8" ht="18" x14ac:dyDescent="0.25">
      <c r="A59" s="16" t="s">
        <v>30</v>
      </c>
      <c r="B59" s="28"/>
      <c r="C59" s="82"/>
      <c r="D59" s="72"/>
      <c r="E59" s="100"/>
      <c r="F59" s="101"/>
      <c r="G59" s="103"/>
      <c r="H59" s="2"/>
    </row>
    <row r="60" spans="1:8" ht="18" x14ac:dyDescent="0.25">
      <c r="A60" s="32"/>
      <c r="B60" s="18"/>
      <c r="C60" s="38"/>
      <c r="D60" s="72"/>
      <c r="E60" s="111"/>
      <c r="F60" s="111"/>
      <c r="G60" s="103"/>
      <c r="H60" s="2"/>
    </row>
    <row r="61" spans="1:8" ht="18" x14ac:dyDescent="0.25">
      <c r="A61" s="20" t="s">
        <v>45</v>
      </c>
      <c r="B61" s="20"/>
      <c r="C61" s="38"/>
      <c r="D61" s="73">
        <f>SUM(D43:D57)</f>
        <v>876</v>
      </c>
      <c r="E61" s="112">
        <f>SUM(E43:E60)</f>
        <v>110347060.98999999</v>
      </c>
      <c r="F61" s="112">
        <f>SUM(F43:F60)</f>
        <v>11515867.01</v>
      </c>
      <c r="G61" s="106">
        <f>1-(+F61/E61)</f>
        <v>0.89563956750018381</v>
      </c>
      <c r="H61" s="2"/>
    </row>
    <row r="62" spans="1:8" ht="18" x14ac:dyDescent="0.25">
      <c r="A62" s="33"/>
      <c r="B62" s="33"/>
      <c r="C62" s="38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8"/>
      <c r="D63" s="116"/>
      <c r="E63" s="116"/>
      <c r="F63" s="36">
        <f>+F61+F39</f>
        <v>12931004.129999999</v>
      </c>
      <c r="G63" s="116"/>
      <c r="H63" s="2"/>
    </row>
    <row r="64" spans="1:8" ht="18" x14ac:dyDescent="0.25">
      <c r="A64" s="42"/>
      <c r="B64" s="38"/>
      <c r="C64" s="38"/>
      <c r="D64" s="116"/>
      <c r="E64" s="132"/>
      <c r="F64" s="133"/>
      <c r="G64" s="133"/>
      <c r="H64" s="2"/>
    </row>
    <row r="65" spans="1:8" ht="15.75" x14ac:dyDescent="0.25">
      <c r="A65" s="4" t="s">
        <v>47</v>
      </c>
      <c r="B65" s="39"/>
      <c r="C65" s="39"/>
      <c r="D65" s="134"/>
      <c r="E65" s="134"/>
      <c r="F65" s="40"/>
      <c r="G65" s="134"/>
      <c r="H65" s="2"/>
    </row>
    <row r="66" spans="1:8" ht="15.75" x14ac:dyDescent="0.25">
      <c r="A66" s="4" t="s">
        <v>48</v>
      </c>
      <c r="B66" s="39"/>
      <c r="C66" s="39"/>
      <c r="D66" s="134"/>
      <c r="E66" s="134"/>
      <c r="F66" s="40"/>
      <c r="G66" s="134"/>
      <c r="H66" s="2"/>
    </row>
    <row r="67" spans="1:8" ht="15.75" x14ac:dyDescent="0.25">
      <c r="A67" s="4" t="s">
        <v>49</v>
      </c>
      <c r="B67" s="39"/>
      <c r="C67" s="39"/>
      <c r="D67" s="134"/>
      <c r="E67" s="134"/>
      <c r="F67" s="40"/>
      <c r="G67" s="134"/>
      <c r="H67" s="2"/>
    </row>
    <row r="68" spans="1:8" ht="15.75" x14ac:dyDescent="0.25">
      <c r="A68" s="4"/>
      <c r="B68" s="39"/>
      <c r="C68" s="39"/>
      <c r="D68" s="134"/>
      <c r="E68" s="134"/>
      <c r="F68" s="40"/>
      <c r="G68" s="134"/>
      <c r="H68" s="2"/>
    </row>
    <row r="69" spans="1:8" ht="18" x14ac:dyDescent="0.25">
      <c r="A69" s="41" t="s">
        <v>50</v>
      </c>
      <c r="B69" s="38"/>
      <c r="C69" s="38"/>
      <c r="D69" s="116"/>
      <c r="E69" s="116"/>
      <c r="F69" s="36"/>
      <c r="G69" s="116"/>
      <c r="H69" s="2"/>
    </row>
    <row r="70" spans="1:8" ht="18" x14ac:dyDescent="0.25">
      <c r="A70" s="42"/>
      <c r="B70" s="38"/>
      <c r="C70" s="38"/>
      <c r="D70" s="116"/>
      <c r="E70" s="116"/>
      <c r="F70" s="133"/>
      <c r="G70" s="133"/>
      <c r="H70" s="2"/>
    </row>
    <row r="71" spans="1:8" ht="15.75" x14ac:dyDescent="0.25">
      <c r="A71" s="47"/>
      <c r="B71" s="2"/>
      <c r="C71" s="2"/>
      <c r="D71" s="133"/>
      <c r="E71" s="133"/>
      <c r="F71" s="133"/>
      <c r="G71" s="133"/>
      <c r="H71" s="2"/>
    </row>
    <row r="72" spans="1:8" x14ac:dyDescent="0.2">
      <c r="D72" s="135"/>
      <c r="E72" s="135"/>
      <c r="F72" s="135"/>
      <c r="G72" s="135"/>
    </row>
    <row r="73" spans="1:8" ht="15.75" x14ac:dyDescent="0.25">
      <c r="D73" s="73"/>
      <c r="E73" s="112"/>
      <c r="F73" s="112"/>
      <c r="G73" s="106"/>
    </row>
    <row r="74" spans="1:8" x14ac:dyDescent="0.2">
      <c r="D74" s="113"/>
      <c r="E74" s="114"/>
      <c r="F74" s="115"/>
      <c r="G74" s="115"/>
    </row>
    <row r="75" spans="1:8" ht="18" x14ac:dyDescent="0.25">
      <c r="D75" s="116"/>
      <c r="E75" s="116"/>
      <c r="F75" s="36"/>
      <c r="G75" s="116"/>
    </row>
  </sheetData>
  <phoneticPr fontId="17" type="noConversion"/>
  <printOptions horizontalCentered="1"/>
  <pageMargins left="0.75" right="0.75" top="0.31" bottom="0.25" header="0.5" footer="0.5"/>
  <pageSetup scale="5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69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FEBRUARY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75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>
        <v>7</v>
      </c>
      <c r="E9" s="100">
        <v>895473</v>
      </c>
      <c r="F9" s="101">
        <v>231012.5</v>
      </c>
      <c r="G9" s="102">
        <f>+F9/E9</f>
        <v>0.25797818583028187</v>
      </c>
      <c r="H9" s="15"/>
    </row>
    <row r="10" spans="1:8" ht="15.75" x14ac:dyDescent="0.25">
      <c r="A10" s="136" t="s">
        <v>131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11</v>
      </c>
      <c r="B11" s="137"/>
      <c r="C11" s="14"/>
      <c r="D11" s="71">
        <v>2</v>
      </c>
      <c r="E11" s="100">
        <v>278469</v>
      </c>
      <c r="F11" s="101">
        <v>45909.5</v>
      </c>
      <c r="G11" s="102">
        <f>F11/E11</f>
        <v>0.16486395254049824</v>
      </c>
      <c r="H11" s="15"/>
    </row>
    <row r="12" spans="1:8" ht="15.75" x14ac:dyDescent="0.25">
      <c r="A12" s="136" t="s">
        <v>12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105</v>
      </c>
      <c r="B13" s="137"/>
      <c r="C13" s="14"/>
      <c r="D13" s="71"/>
      <c r="E13" s="100"/>
      <c r="F13" s="101"/>
      <c r="G13" s="102"/>
      <c r="H13" s="15"/>
    </row>
    <row r="14" spans="1:8" ht="15.75" x14ac:dyDescent="0.25">
      <c r="A14" s="136" t="s">
        <v>53</v>
      </c>
      <c r="B14" s="137"/>
      <c r="C14" s="14"/>
      <c r="D14" s="71"/>
      <c r="E14" s="100"/>
      <c r="F14" s="101"/>
      <c r="G14" s="102"/>
      <c r="H14" s="15"/>
    </row>
    <row r="15" spans="1:8" ht="15.75" x14ac:dyDescent="0.25">
      <c r="A15" s="136" t="s">
        <v>98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113</v>
      </c>
      <c r="B16" s="137"/>
      <c r="C16" s="14"/>
      <c r="D16" s="71"/>
      <c r="E16" s="100"/>
      <c r="F16" s="101"/>
      <c r="G16" s="102"/>
      <c r="H16" s="15"/>
    </row>
    <row r="17" spans="1:8" ht="15.75" x14ac:dyDescent="0.25">
      <c r="A17" s="136" t="s">
        <v>13</v>
      </c>
      <c r="B17" s="137"/>
      <c r="C17" s="14"/>
      <c r="D17" s="71"/>
      <c r="E17" s="100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/>
      <c r="E18" s="100"/>
      <c r="F18" s="101"/>
      <c r="G18" s="102"/>
      <c r="H18" s="15"/>
    </row>
    <row r="19" spans="1:8" ht="15.75" x14ac:dyDescent="0.25">
      <c r="A19" s="136" t="s">
        <v>15</v>
      </c>
      <c r="B19" s="137"/>
      <c r="C19" s="14"/>
      <c r="D19" s="71">
        <v>1</v>
      </c>
      <c r="E19" s="100">
        <v>333063</v>
      </c>
      <c r="F19" s="101">
        <v>94467</v>
      </c>
      <c r="G19" s="102">
        <f>F19/E19</f>
        <v>0.28363102476108126</v>
      </c>
      <c r="H19" s="15"/>
    </row>
    <row r="20" spans="1:8" ht="15.75" x14ac:dyDescent="0.25">
      <c r="A20" s="136" t="s">
        <v>16</v>
      </c>
      <c r="B20" s="137"/>
      <c r="C20" s="14"/>
      <c r="D20" s="71"/>
      <c r="E20" s="100"/>
      <c r="F20" s="101"/>
      <c r="G20" s="102"/>
      <c r="H20" s="15"/>
    </row>
    <row r="21" spans="1:8" ht="15.75" x14ac:dyDescent="0.25">
      <c r="A21" s="136" t="s">
        <v>102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56</v>
      </c>
      <c r="B22" s="137"/>
      <c r="C22" s="14"/>
      <c r="D22" s="71">
        <v>1</v>
      </c>
      <c r="E22" s="100">
        <v>385450</v>
      </c>
      <c r="F22" s="101">
        <v>94314.5</v>
      </c>
      <c r="G22" s="102">
        <f>F22/E22</f>
        <v>0.24468672979634193</v>
      </c>
      <c r="H22" s="15"/>
    </row>
    <row r="23" spans="1:8" ht="15.75" x14ac:dyDescent="0.25">
      <c r="A23" s="136" t="s">
        <v>151</v>
      </c>
      <c r="B23" s="137"/>
      <c r="C23" s="14"/>
      <c r="D23" s="71">
        <v>1</v>
      </c>
      <c r="E23" s="100">
        <v>220854</v>
      </c>
      <c r="F23" s="101">
        <v>83525</v>
      </c>
      <c r="G23" s="102">
        <f>F23/E23</f>
        <v>0.37819102212321259</v>
      </c>
      <c r="H23" s="15"/>
    </row>
    <row r="24" spans="1:8" ht="15.75" x14ac:dyDescent="0.25">
      <c r="A24" s="136" t="s">
        <v>19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0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30392</v>
      </c>
      <c r="F29" s="101">
        <v>7918</v>
      </c>
      <c r="G29" s="102">
        <f>F29/E29</f>
        <v>0.26052908660173729</v>
      </c>
      <c r="H29" s="15"/>
    </row>
    <row r="30" spans="1:8" ht="15.75" x14ac:dyDescent="0.25">
      <c r="A30" s="139" t="s">
        <v>25</v>
      </c>
      <c r="B30" s="137"/>
      <c r="C30" s="14"/>
      <c r="D30" s="71">
        <v>1</v>
      </c>
      <c r="E30" s="101">
        <v>215637</v>
      </c>
      <c r="F30" s="101">
        <v>88981.05</v>
      </c>
      <c r="G30" s="102">
        <f>F30/E30</f>
        <v>0.41264277466297528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109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139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128239</v>
      </c>
      <c r="F34" s="101">
        <v>35359.5</v>
      </c>
      <c r="G34" s="102">
        <f>+F34/E34</f>
        <v>0.27573125180327357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15</v>
      </c>
      <c r="E39" s="112">
        <f>SUM(E9:E38)</f>
        <v>2487577</v>
      </c>
      <c r="F39" s="112">
        <f>SUM(F9:F38)</f>
        <v>681487.05</v>
      </c>
      <c r="G39" s="117">
        <f>F39/E39</f>
        <v>0.27395616296500575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24</v>
      </c>
      <c r="E44" s="101">
        <v>6787839.0199999996</v>
      </c>
      <c r="F44" s="101">
        <v>598099.39</v>
      </c>
      <c r="G44" s="118">
        <f t="shared" ref="G44:G50" si="0">1-(+F44/E44)</f>
        <v>0.91188662721114444</v>
      </c>
      <c r="H44" s="15"/>
    </row>
    <row r="45" spans="1:8" ht="15.75" x14ac:dyDescent="0.25">
      <c r="A45" s="27" t="s">
        <v>34</v>
      </c>
      <c r="B45" s="28"/>
      <c r="C45" s="14"/>
      <c r="D45" s="71">
        <v>3</v>
      </c>
      <c r="E45" s="101">
        <v>1496483.38</v>
      </c>
      <c r="F45" s="101">
        <v>256971.79</v>
      </c>
      <c r="G45" s="118">
        <f t="shared" si="0"/>
        <v>0.82828289746859729</v>
      </c>
      <c r="H45" s="15"/>
    </row>
    <row r="46" spans="1:8" ht="15.75" x14ac:dyDescent="0.25">
      <c r="A46" s="27" t="s">
        <v>35</v>
      </c>
      <c r="B46" s="28"/>
      <c r="C46" s="14"/>
      <c r="D46" s="71">
        <v>77</v>
      </c>
      <c r="E46" s="101">
        <v>6014512.5</v>
      </c>
      <c r="F46" s="101">
        <v>480268.92</v>
      </c>
      <c r="G46" s="118">
        <f t="shared" si="0"/>
        <v>0.9201483212479814</v>
      </c>
      <c r="H46" s="15"/>
    </row>
    <row r="47" spans="1:8" ht="15.75" x14ac:dyDescent="0.25">
      <c r="A47" s="27" t="s">
        <v>36</v>
      </c>
      <c r="B47" s="28"/>
      <c r="C47" s="14"/>
      <c r="D47" s="71">
        <v>23</v>
      </c>
      <c r="E47" s="101">
        <v>3640707.27</v>
      </c>
      <c r="F47" s="101">
        <v>210304.42</v>
      </c>
      <c r="G47" s="118">
        <f t="shared" si="0"/>
        <v>0.94223528440944937</v>
      </c>
      <c r="H47" s="15"/>
    </row>
    <row r="48" spans="1:8" ht="15.75" x14ac:dyDescent="0.25">
      <c r="A48" s="27" t="s">
        <v>37</v>
      </c>
      <c r="B48" s="28"/>
      <c r="C48" s="14"/>
      <c r="D48" s="71">
        <v>57</v>
      </c>
      <c r="E48" s="101">
        <v>5003291</v>
      </c>
      <c r="F48" s="101">
        <v>418495.98</v>
      </c>
      <c r="G48" s="118">
        <f t="shared" si="0"/>
        <v>0.91635585857388668</v>
      </c>
      <c r="H48" s="15"/>
    </row>
    <row r="49" spans="1:8" ht="15.75" x14ac:dyDescent="0.25">
      <c r="A49" s="27" t="s">
        <v>38</v>
      </c>
      <c r="B49" s="28"/>
      <c r="C49" s="14"/>
      <c r="D49" s="71">
        <v>4</v>
      </c>
      <c r="E49" s="101">
        <v>1210026</v>
      </c>
      <c r="F49" s="101">
        <v>-5718</v>
      </c>
      <c r="G49" s="118">
        <f t="shared" si="0"/>
        <v>1.0047255182946482</v>
      </c>
      <c r="H49" s="15"/>
    </row>
    <row r="50" spans="1:8" ht="15.75" x14ac:dyDescent="0.25">
      <c r="A50" s="27" t="s">
        <v>39</v>
      </c>
      <c r="B50" s="28"/>
      <c r="C50" s="14"/>
      <c r="D50" s="71">
        <v>5</v>
      </c>
      <c r="E50" s="101">
        <v>543285</v>
      </c>
      <c r="F50" s="101">
        <v>25875</v>
      </c>
      <c r="G50" s="118">
        <f t="shared" si="0"/>
        <v>0.95237306386150911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38925</v>
      </c>
      <c r="F52" s="101">
        <v>11000</v>
      </c>
      <c r="G52" s="118">
        <f>1-(+F52/E52)</f>
        <v>0.71740526653821446</v>
      </c>
      <c r="H52" s="15"/>
    </row>
    <row r="53" spans="1:8" ht="15.75" x14ac:dyDescent="0.25">
      <c r="A53" s="29" t="s">
        <v>60</v>
      </c>
      <c r="B53" s="30"/>
      <c r="C53" s="14"/>
      <c r="D53" s="71">
        <v>453</v>
      </c>
      <c r="E53" s="101">
        <v>48805060.789999999</v>
      </c>
      <c r="F53" s="101">
        <v>5170333.34</v>
      </c>
      <c r="G53" s="118">
        <f>1-(+F53/E53)</f>
        <v>0.89406153262984189</v>
      </c>
      <c r="H53" s="15"/>
    </row>
    <row r="54" spans="1:8" ht="15.75" x14ac:dyDescent="0.25">
      <c r="A54" s="29" t="s">
        <v>61</v>
      </c>
      <c r="B54" s="30"/>
      <c r="C54" s="14"/>
      <c r="D54" s="71"/>
      <c r="E54" s="101"/>
      <c r="F54" s="101"/>
      <c r="G54" s="118"/>
      <c r="H54" s="15"/>
    </row>
    <row r="55" spans="1:8" x14ac:dyDescent="0.2">
      <c r="A55" s="31" t="s">
        <v>42</v>
      </c>
      <c r="B55" s="30"/>
      <c r="C55" s="14"/>
      <c r="D55" s="72"/>
      <c r="E55" s="111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11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20"/>
      <c r="F57" s="121"/>
      <c r="G57" s="119"/>
      <c r="H57" s="15"/>
    </row>
    <row r="58" spans="1:8" x14ac:dyDescent="0.2">
      <c r="A58" s="16" t="s">
        <v>30</v>
      </c>
      <c r="B58" s="28"/>
      <c r="C58" s="21"/>
      <c r="D58" s="72"/>
      <c r="E58" s="120"/>
      <c r="F58" s="101"/>
      <c r="G58" s="119"/>
      <c r="H58" s="15"/>
    </row>
    <row r="59" spans="1:8" ht="15.75" x14ac:dyDescent="0.25">
      <c r="A59" s="32"/>
      <c r="B59" s="18"/>
      <c r="C59" s="33"/>
      <c r="D59" s="72"/>
      <c r="E59" s="111"/>
      <c r="F59" s="111"/>
      <c r="G59" s="119"/>
      <c r="H59" s="2"/>
    </row>
    <row r="60" spans="1:8" ht="18" x14ac:dyDescent="0.25">
      <c r="A60" s="20" t="s">
        <v>45</v>
      </c>
      <c r="B60" s="20"/>
      <c r="C60" s="35"/>
      <c r="D60" s="73">
        <f>SUM(D44:D56)</f>
        <v>647</v>
      </c>
      <c r="E60" s="112">
        <f>SUM(E44:E59)</f>
        <v>73540129.959999993</v>
      </c>
      <c r="F60" s="112">
        <f>SUM(F44:F59)</f>
        <v>7165630.8399999999</v>
      </c>
      <c r="G60" s="122">
        <f>1-(+F60/E60)</f>
        <v>0.9025616239201979</v>
      </c>
      <c r="H60" s="2"/>
    </row>
    <row r="61" spans="1:8" ht="18" x14ac:dyDescent="0.25">
      <c r="A61" s="33"/>
      <c r="B61" s="38"/>
      <c r="C61" s="38"/>
      <c r="D61" s="113"/>
      <c r="E61" s="114"/>
      <c r="F61" s="115"/>
      <c r="G61" s="115"/>
      <c r="H61" s="2"/>
    </row>
    <row r="62" spans="1:8" ht="18" x14ac:dyDescent="0.25">
      <c r="A62" s="34" t="s">
        <v>46</v>
      </c>
      <c r="B62" s="39"/>
      <c r="C62" s="39"/>
      <c r="D62" s="116"/>
      <c r="E62" s="116"/>
      <c r="F62" s="36">
        <f>F60+F39</f>
        <v>7847117.8899999997</v>
      </c>
      <c r="G62" s="116"/>
      <c r="H62" s="2"/>
    </row>
    <row r="63" spans="1:8" ht="18" x14ac:dyDescent="0.25">
      <c r="A63" s="34"/>
      <c r="B63" s="39"/>
      <c r="C63" s="39"/>
      <c r="D63" s="35"/>
      <c r="E63" s="35"/>
      <c r="F63" s="40"/>
      <c r="G63" s="39"/>
      <c r="H63" s="2"/>
    </row>
    <row r="64" spans="1:8" ht="15.75" x14ac:dyDescent="0.25">
      <c r="A64" s="4" t="s">
        <v>48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49</v>
      </c>
      <c r="B65" s="39"/>
      <c r="C65" s="39"/>
      <c r="D65" s="39"/>
      <c r="E65" s="39"/>
      <c r="F65" s="40"/>
      <c r="G65" s="39"/>
      <c r="H65" s="2"/>
    </row>
    <row r="66" spans="1:8" ht="18" x14ac:dyDescent="0.25">
      <c r="A66" s="4"/>
      <c r="B66" s="38"/>
      <c r="C66" s="38"/>
      <c r="D66" s="38"/>
      <c r="E66" s="38"/>
      <c r="F66" s="36"/>
      <c r="G66" s="38"/>
      <c r="H66" s="2"/>
    </row>
    <row r="67" spans="1:8" x14ac:dyDescent="0.2">
      <c r="A67" s="41" t="s">
        <v>50</v>
      </c>
    </row>
    <row r="69" spans="1:8" ht="18" x14ac:dyDescent="0.25">
      <c r="A69" s="81"/>
      <c r="B69" s="82"/>
      <c r="C69" s="82"/>
      <c r="D69" s="8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75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FEBRUARY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153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02"/>
      <c r="H10" s="15"/>
    </row>
    <row r="11" spans="1:8" ht="15.75" x14ac:dyDescent="0.25">
      <c r="A11" s="136" t="s">
        <v>111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>
        <v>1</v>
      </c>
      <c r="E12" s="101">
        <v>84531</v>
      </c>
      <c r="F12" s="101">
        <v>48195</v>
      </c>
      <c r="G12" s="102">
        <f>F12/E12</f>
        <v>0.57014586364765585</v>
      </c>
      <c r="H12" s="15"/>
    </row>
    <row r="13" spans="1:8" ht="15.75" x14ac:dyDescent="0.25">
      <c r="A13" s="136" t="s">
        <v>70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99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101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96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74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105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/>
      <c r="E19" s="101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135</v>
      </c>
      <c r="B21" s="137"/>
      <c r="C21" s="14"/>
      <c r="D21" s="71">
        <v>1</v>
      </c>
      <c r="E21" s="101">
        <v>26292</v>
      </c>
      <c r="F21" s="101">
        <v>9425</v>
      </c>
      <c r="G21" s="102">
        <f>F21/E21</f>
        <v>0.35847406055073788</v>
      </c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/>
      <c r="E24" s="101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152</v>
      </c>
      <c r="B30" s="137"/>
      <c r="C30" s="14"/>
      <c r="D30" s="71">
        <v>3</v>
      </c>
      <c r="E30" s="101">
        <v>181978</v>
      </c>
      <c r="F30" s="101">
        <v>39651.5</v>
      </c>
      <c r="G30" s="102">
        <f>F30/E30</f>
        <v>0.2178917231753289</v>
      </c>
      <c r="H30" s="15"/>
    </row>
    <row r="31" spans="1:8" ht="15.75" x14ac:dyDescent="0.25">
      <c r="A31" s="139" t="s">
        <v>145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5</v>
      </c>
      <c r="E39" s="112">
        <f>SUM(E9:E38)</f>
        <v>292801</v>
      </c>
      <c r="F39" s="112">
        <f>SUM(F9:F38)</f>
        <v>97271.5</v>
      </c>
      <c r="G39" s="117">
        <f>F39/E39</f>
        <v>0.33221027250589991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2"/>
    </row>
    <row r="41" spans="1:8" ht="18" x14ac:dyDescent="0.25">
      <c r="A41" s="23" t="s">
        <v>146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147</v>
      </c>
      <c r="F42" s="11" t="s">
        <v>147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10</v>
      </c>
      <c r="B44" s="28"/>
      <c r="C44" s="14"/>
      <c r="D44" s="71"/>
      <c r="E44" s="101"/>
      <c r="F44" s="101"/>
      <c r="G44" s="102"/>
      <c r="H44" s="15"/>
    </row>
    <row r="45" spans="1:8" ht="15.75" x14ac:dyDescent="0.25">
      <c r="A45" s="27" t="s">
        <v>14</v>
      </c>
      <c r="B45" s="28"/>
      <c r="C45" s="14"/>
      <c r="D45" s="71">
        <v>6</v>
      </c>
      <c r="E45" s="101">
        <v>167606.57</v>
      </c>
      <c r="F45" s="101">
        <v>12569.36</v>
      </c>
      <c r="G45" s="102">
        <f>1-(+F45/E45)</f>
        <v>0.92500675838661928</v>
      </c>
      <c r="H45" s="15"/>
    </row>
    <row r="46" spans="1:8" ht="15.75" x14ac:dyDescent="0.25">
      <c r="A46" s="27" t="s">
        <v>20</v>
      </c>
      <c r="B46" s="28"/>
      <c r="C46" s="14"/>
      <c r="D46" s="71"/>
      <c r="E46" s="101"/>
      <c r="F46" s="101"/>
      <c r="G46" s="102"/>
      <c r="H46" s="15"/>
    </row>
    <row r="47" spans="1:8" x14ac:dyDescent="0.2">
      <c r="A47" s="16" t="s">
        <v>148</v>
      </c>
      <c r="B47" s="30"/>
      <c r="C47" s="14"/>
      <c r="D47" s="72"/>
      <c r="E47" s="104"/>
      <c r="F47" s="101"/>
      <c r="G47" s="103"/>
      <c r="H47" s="15"/>
    </row>
    <row r="48" spans="1:8" x14ac:dyDescent="0.2">
      <c r="A48" s="16" t="s">
        <v>44</v>
      </c>
      <c r="B48" s="28"/>
      <c r="C48" s="14"/>
      <c r="D48" s="72"/>
      <c r="E48" s="100"/>
      <c r="F48" s="101"/>
      <c r="G48" s="103"/>
      <c r="H48" s="15"/>
    </row>
    <row r="49" spans="1:8" x14ac:dyDescent="0.2">
      <c r="A49" s="16" t="s">
        <v>30</v>
      </c>
      <c r="B49" s="28"/>
      <c r="C49" s="14"/>
      <c r="D49" s="72"/>
      <c r="E49" s="100"/>
      <c r="F49" s="101"/>
      <c r="G49" s="103"/>
      <c r="H49" s="15"/>
    </row>
    <row r="50" spans="1:8" ht="15.75" x14ac:dyDescent="0.25">
      <c r="A50" s="32"/>
      <c r="B50" s="18"/>
      <c r="C50" s="14"/>
      <c r="D50" s="72"/>
      <c r="E50" s="111"/>
      <c r="F50" s="111"/>
      <c r="G50" s="103"/>
      <c r="H50" s="15"/>
    </row>
    <row r="51" spans="1:8" ht="15.75" x14ac:dyDescent="0.25">
      <c r="A51" s="20" t="s">
        <v>149</v>
      </c>
      <c r="B51" s="20"/>
      <c r="C51" s="21"/>
      <c r="D51" s="99">
        <f>SUM(D44:D47)</f>
        <v>6</v>
      </c>
      <c r="E51" s="105">
        <f>SUM(E44:E50)</f>
        <v>167606.57</v>
      </c>
      <c r="F51" s="105">
        <f>SUM(F44:F50)</f>
        <v>12569.36</v>
      </c>
      <c r="G51" s="106">
        <f>1-(+F51/E51)</f>
        <v>0.92500675838661928</v>
      </c>
      <c r="H51" s="15"/>
    </row>
    <row r="52" spans="1:8" ht="15.75" x14ac:dyDescent="0.25">
      <c r="A52" s="85"/>
      <c r="B52" s="86"/>
      <c r="C52" s="21"/>
      <c r="D52" s="129"/>
      <c r="E52" s="130"/>
      <c r="F52" s="130"/>
      <c r="G52" s="131"/>
      <c r="H52" s="15"/>
    </row>
    <row r="53" spans="1:8" ht="18" x14ac:dyDescent="0.25">
      <c r="A53" s="23" t="s">
        <v>32</v>
      </c>
      <c r="B53" s="24"/>
      <c r="C53" s="24"/>
      <c r="D53" s="11"/>
      <c r="E53" s="109"/>
      <c r="F53" s="75"/>
      <c r="G53" s="75"/>
      <c r="H53" s="15"/>
    </row>
    <row r="54" spans="1:8" ht="15.75" x14ac:dyDescent="0.25">
      <c r="A54" s="26"/>
      <c r="B54" s="26"/>
      <c r="C54" s="26"/>
      <c r="D54" s="110"/>
      <c r="E54" s="11" t="s">
        <v>122</v>
      </c>
      <c r="F54" s="11" t="s">
        <v>122</v>
      </c>
      <c r="G54" s="11" t="s">
        <v>5</v>
      </c>
      <c r="H54" s="15"/>
    </row>
    <row r="55" spans="1:8" ht="15.75" x14ac:dyDescent="0.25">
      <c r="A55" s="26"/>
      <c r="B55" s="26"/>
      <c r="C55" s="26"/>
      <c r="D55" s="110" t="s">
        <v>6</v>
      </c>
      <c r="E55" s="76" t="s">
        <v>123</v>
      </c>
      <c r="F55" s="75" t="s">
        <v>8</v>
      </c>
      <c r="G55" s="78" t="s">
        <v>124</v>
      </c>
      <c r="H55" s="15"/>
    </row>
    <row r="56" spans="1:8" ht="15.75" x14ac:dyDescent="0.25">
      <c r="A56" s="27" t="s">
        <v>33</v>
      </c>
      <c r="B56" s="28"/>
      <c r="C56" s="14"/>
      <c r="D56" s="71">
        <v>25</v>
      </c>
      <c r="E56" s="101">
        <v>1177329.83</v>
      </c>
      <c r="F56" s="101">
        <v>85180.6</v>
      </c>
      <c r="G56" s="102">
        <f>1-(+F56/E56)</f>
        <v>0.92764933170851538</v>
      </c>
      <c r="H56" s="15"/>
    </row>
    <row r="57" spans="1:8" ht="15.75" x14ac:dyDescent="0.25">
      <c r="A57" s="27" t="s">
        <v>34</v>
      </c>
      <c r="B57" s="28"/>
      <c r="C57" s="14"/>
      <c r="D57" s="71"/>
      <c r="E57" s="101"/>
      <c r="F57" s="101"/>
      <c r="G57" s="102"/>
      <c r="H57" s="15"/>
    </row>
    <row r="58" spans="1:8" ht="15.75" x14ac:dyDescent="0.25">
      <c r="A58" s="27" t="s">
        <v>35</v>
      </c>
      <c r="B58" s="28"/>
      <c r="C58" s="14"/>
      <c r="D58" s="71">
        <v>17</v>
      </c>
      <c r="E58" s="101">
        <v>830988.25</v>
      </c>
      <c r="F58" s="101">
        <v>68164.33</v>
      </c>
      <c r="G58" s="102">
        <f>1-(+F58/E58)</f>
        <v>0.91797196891773136</v>
      </c>
      <c r="H58" s="15"/>
    </row>
    <row r="59" spans="1:8" ht="15.75" x14ac:dyDescent="0.25">
      <c r="A59" s="27" t="s">
        <v>36</v>
      </c>
      <c r="B59" s="28"/>
      <c r="C59" s="14"/>
      <c r="D59" s="71">
        <v>4</v>
      </c>
      <c r="E59" s="101">
        <v>971739.5</v>
      </c>
      <c r="F59" s="101">
        <v>42550.5</v>
      </c>
      <c r="G59" s="102">
        <f>1-(+F59/E59)</f>
        <v>0.95621203007596167</v>
      </c>
      <c r="H59" s="15"/>
    </row>
    <row r="60" spans="1:8" ht="15.75" x14ac:dyDescent="0.25">
      <c r="A60" s="27" t="s">
        <v>37</v>
      </c>
      <c r="B60" s="28"/>
      <c r="C60" s="14"/>
      <c r="D60" s="71">
        <v>20</v>
      </c>
      <c r="E60" s="101">
        <v>1725204.01</v>
      </c>
      <c r="F60" s="101">
        <v>119426.21</v>
      </c>
      <c r="G60" s="102">
        <f t="shared" ref="G60:G67" si="0">1-(+F60/E60)</f>
        <v>0.9307756014316243</v>
      </c>
      <c r="H60" s="15"/>
    </row>
    <row r="61" spans="1:8" ht="15.75" x14ac:dyDescent="0.25">
      <c r="A61" s="27" t="s">
        <v>38</v>
      </c>
      <c r="B61" s="28"/>
      <c r="C61" s="14"/>
      <c r="D61" s="71"/>
      <c r="E61" s="101"/>
      <c r="F61" s="101"/>
      <c r="G61" s="102"/>
      <c r="H61" s="2"/>
    </row>
    <row r="62" spans="1:8" ht="15.75" x14ac:dyDescent="0.25">
      <c r="A62" s="27" t="s">
        <v>39</v>
      </c>
      <c r="B62" s="28"/>
      <c r="C62" s="14"/>
      <c r="D62" s="71">
        <v>3</v>
      </c>
      <c r="E62" s="101">
        <v>158775</v>
      </c>
      <c r="F62" s="101">
        <v>15794.8</v>
      </c>
      <c r="G62" s="102">
        <f t="shared" si="0"/>
        <v>0.90052086285624311</v>
      </c>
      <c r="H62" s="2"/>
    </row>
    <row r="63" spans="1:8" ht="15.75" x14ac:dyDescent="0.25">
      <c r="A63" s="27" t="s">
        <v>40</v>
      </c>
      <c r="B63" s="28"/>
      <c r="C63" s="14"/>
      <c r="D63" s="71"/>
      <c r="E63" s="101"/>
      <c r="F63" s="101"/>
      <c r="G63" s="102"/>
      <c r="H63" s="2"/>
    </row>
    <row r="64" spans="1:8" ht="15.75" x14ac:dyDescent="0.25">
      <c r="A64" s="53" t="s">
        <v>41</v>
      </c>
      <c r="B64" s="28"/>
      <c r="C64" s="14"/>
      <c r="D64" s="71"/>
      <c r="E64" s="101"/>
      <c r="F64" s="101"/>
      <c r="G64" s="102"/>
      <c r="H64" s="2"/>
    </row>
    <row r="65" spans="1:8" ht="15.75" x14ac:dyDescent="0.25">
      <c r="A65" s="54" t="s">
        <v>59</v>
      </c>
      <c r="B65" s="28"/>
      <c r="C65" s="14"/>
      <c r="D65" s="71"/>
      <c r="E65" s="101"/>
      <c r="F65" s="101"/>
      <c r="G65" s="102"/>
      <c r="H65" s="2"/>
    </row>
    <row r="66" spans="1:8" ht="15.75" x14ac:dyDescent="0.25">
      <c r="A66" s="27" t="s">
        <v>92</v>
      </c>
      <c r="B66" s="28"/>
      <c r="C66" s="14"/>
      <c r="D66" s="71">
        <v>349</v>
      </c>
      <c r="E66" s="101">
        <v>32274662.02</v>
      </c>
      <c r="F66" s="101">
        <v>3541196.76</v>
      </c>
      <c r="G66" s="102">
        <f t="shared" si="0"/>
        <v>0.89027935419414816</v>
      </c>
      <c r="H66" s="2"/>
    </row>
    <row r="67" spans="1:8" ht="15.75" x14ac:dyDescent="0.25">
      <c r="A67" s="69" t="s">
        <v>93</v>
      </c>
      <c r="B67" s="30"/>
      <c r="C67" s="14"/>
      <c r="D67" s="71">
        <v>19</v>
      </c>
      <c r="E67" s="101">
        <v>410723.13</v>
      </c>
      <c r="F67" s="101">
        <v>57240.61</v>
      </c>
      <c r="G67" s="102">
        <f t="shared" si="0"/>
        <v>0.8606345593441499</v>
      </c>
      <c r="H67" s="2"/>
    </row>
    <row r="68" spans="1:8" x14ac:dyDescent="0.2">
      <c r="A68" s="16" t="s">
        <v>42</v>
      </c>
      <c r="B68" s="30"/>
      <c r="C68" s="14"/>
      <c r="D68" s="72"/>
      <c r="E68" s="104"/>
      <c r="F68" s="101"/>
      <c r="G68" s="103"/>
      <c r="H68" s="2"/>
    </row>
    <row r="69" spans="1:8" x14ac:dyDescent="0.2">
      <c r="A69" s="16" t="s">
        <v>43</v>
      </c>
      <c r="B69" s="28"/>
      <c r="C69" s="14"/>
      <c r="D69" s="72"/>
      <c r="E69" s="104"/>
      <c r="F69" s="101"/>
      <c r="G69" s="103"/>
    </row>
    <row r="70" spans="1:8" x14ac:dyDescent="0.2">
      <c r="A70" s="16" t="s">
        <v>44</v>
      </c>
      <c r="B70" s="28"/>
      <c r="C70" s="14"/>
      <c r="D70" s="72"/>
      <c r="E70" s="100"/>
      <c r="F70" s="101"/>
      <c r="G70" s="103"/>
    </row>
    <row r="71" spans="1:8" x14ac:dyDescent="0.2">
      <c r="A71" s="16" t="s">
        <v>30</v>
      </c>
      <c r="B71" s="28"/>
      <c r="C71" s="14"/>
      <c r="D71" s="72"/>
      <c r="E71" s="100"/>
      <c r="F71" s="101"/>
      <c r="G71" s="103"/>
    </row>
    <row r="72" spans="1:8" ht="15.75" x14ac:dyDescent="0.25">
      <c r="A72" s="32"/>
      <c r="B72" s="18"/>
      <c r="C72" s="14"/>
      <c r="D72" s="72"/>
      <c r="E72" s="111"/>
      <c r="F72" s="111"/>
      <c r="G72" s="103"/>
    </row>
    <row r="73" spans="1:8" ht="15.75" x14ac:dyDescent="0.25">
      <c r="A73" s="20" t="s">
        <v>45</v>
      </c>
      <c r="B73" s="20"/>
      <c r="C73" s="21"/>
      <c r="D73" s="73">
        <f>SUM(D56:D69)</f>
        <v>437</v>
      </c>
      <c r="E73" s="112">
        <f>SUM(E56:E72)</f>
        <v>37549421.740000002</v>
      </c>
      <c r="F73" s="112">
        <f>SUM(F56:F72)</f>
        <v>3929553.8099999996</v>
      </c>
      <c r="G73" s="106">
        <f>1-(+F73/E73)</f>
        <v>0.89534981824196791</v>
      </c>
    </row>
    <row r="74" spans="1:8" x14ac:dyDescent="0.2">
      <c r="A74" s="33"/>
      <c r="B74" s="33"/>
      <c r="C74" s="33"/>
      <c r="D74" s="113"/>
      <c r="E74" s="114"/>
      <c r="F74" s="115"/>
      <c r="G74" s="115"/>
    </row>
    <row r="75" spans="1:8" ht="18" x14ac:dyDescent="0.25">
      <c r="A75" s="34" t="s">
        <v>46</v>
      </c>
      <c r="B75" s="35"/>
      <c r="C75" s="35"/>
      <c r="D75" s="116"/>
      <c r="E75" s="116"/>
      <c r="F75" s="36">
        <f>+F73+F51+F39</f>
        <v>4039394.6699999995</v>
      </c>
      <c r="G75" s="116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56" customWidth="1"/>
    <col min="2" max="2" width="15.6640625" style="56" customWidth="1"/>
    <col min="3" max="3" width="3.6640625" style="56" customWidth="1"/>
    <col min="4" max="4" width="6.6640625" style="56" customWidth="1"/>
    <col min="5" max="6" width="14.6640625" style="56" customWidth="1"/>
    <col min="7" max="7" width="11.6640625" style="56" customWidth="1"/>
    <col min="8" max="8" width="3.6640625" style="56" customWidth="1"/>
    <col min="9" max="16384" width="8.88671875" style="56"/>
  </cols>
  <sheetData>
    <row r="1" spans="1:8" ht="23.25" x14ac:dyDescent="0.35">
      <c r="A1" s="55" t="s">
        <v>0</v>
      </c>
      <c r="B1" s="21"/>
      <c r="C1" s="21"/>
      <c r="D1" s="21"/>
      <c r="E1" s="21"/>
      <c r="F1" s="21"/>
      <c r="G1" s="21"/>
      <c r="H1" s="21"/>
    </row>
    <row r="2" spans="1:8" ht="23.25" x14ac:dyDescent="0.35">
      <c r="A2" s="55" t="s">
        <v>1</v>
      </c>
      <c r="B2" s="21"/>
      <c r="C2" s="21"/>
      <c r="D2" s="21"/>
      <c r="E2" s="21"/>
      <c r="F2" s="21"/>
      <c r="G2" s="21"/>
      <c r="H2" s="21"/>
    </row>
    <row r="3" spans="1:8" ht="23.25" x14ac:dyDescent="0.35">
      <c r="A3" s="1" t="str">
        <f>ARG!$A$3</f>
        <v>MONTH ENDED:  FEBRUARY 2026</v>
      </c>
      <c r="B3" s="21"/>
      <c r="C3" s="21"/>
      <c r="D3" s="21"/>
      <c r="E3" s="21"/>
      <c r="F3" s="21"/>
      <c r="G3" s="21"/>
      <c r="H3" s="21"/>
    </row>
    <row r="4" spans="1:8" x14ac:dyDescent="0.2">
      <c r="A4" s="59"/>
      <c r="B4" s="59"/>
      <c r="C4" s="59"/>
      <c r="D4" s="59"/>
      <c r="E4" s="59"/>
      <c r="F4" s="5"/>
      <c r="G4" s="5"/>
      <c r="H4" s="21"/>
    </row>
    <row r="5" spans="1:8" ht="23.25" x14ac:dyDescent="0.35">
      <c r="A5" s="21"/>
      <c r="B5" s="59"/>
      <c r="C5" s="59"/>
      <c r="D5" s="60" t="s">
        <v>130</v>
      </c>
      <c r="E5" s="61"/>
      <c r="F5" s="8"/>
      <c r="G5" s="5"/>
      <c r="H5" s="62"/>
    </row>
    <row r="6" spans="1:8" ht="18" x14ac:dyDescent="0.25">
      <c r="A6" s="23" t="s">
        <v>3</v>
      </c>
      <c r="B6" s="59"/>
      <c r="C6" s="59"/>
      <c r="D6" s="59"/>
      <c r="E6" s="59"/>
      <c r="F6" s="5"/>
      <c r="G6" s="5"/>
      <c r="H6" s="6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4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4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6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65"/>
    </row>
    <row r="11" spans="1:8" ht="15.75" x14ac:dyDescent="0.25">
      <c r="A11" s="136" t="s">
        <v>52</v>
      </c>
      <c r="B11" s="137"/>
      <c r="C11" s="14"/>
      <c r="D11" s="71"/>
      <c r="E11" s="101"/>
      <c r="F11" s="101"/>
      <c r="G11" s="118"/>
      <c r="H11" s="65"/>
    </row>
    <row r="12" spans="1:8" ht="15.75" x14ac:dyDescent="0.25">
      <c r="A12" s="136" t="s">
        <v>62</v>
      </c>
      <c r="B12" s="137"/>
      <c r="C12" s="14"/>
      <c r="D12" s="71"/>
      <c r="E12" s="101"/>
      <c r="F12" s="101"/>
      <c r="G12" s="118"/>
      <c r="H12" s="65"/>
    </row>
    <row r="13" spans="1:8" ht="15.75" x14ac:dyDescent="0.25">
      <c r="A13" s="136" t="s">
        <v>13</v>
      </c>
      <c r="B13" s="137"/>
      <c r="C13" s="14"/>
      <c r="D13" s="71"/>
      <c r="E13" s="101"/>
      <c r="F13" s="101"/>
      <c r="G13" s="118"/>
      <c r="H13" s="65"/>
    </row>
    <row r="14" spans="1:8" ht="15.75" x14ac:dyDescent="0.25">
      <c r="A14" s="136" t="s">
        <v>64</v>
      </c>
      <c r="B14" s="137"/>
      <c r="C14" s="14"/>
      <c r="D14" s="71"/>
      <c r="E14" s="101"/>
      <c r="F14" s="101"/>
      <c r="G14" s="118"/>
      <c r="H14" s="65"/>
    </row>
    <row r="15" spans="1:8" ht="15.75" x14ac:dyDescent="0.25">
      <c r="A15" s="136" t="s">
        <v>25</v>
      </c>
      <c r="B15" s="137"/>
      <c r="C15" s="14"/>
      <c r="D15" s="71">
        <v>3</v>
      </c>
      <c r="E15" s="101">
        <v>587540</v>
      </c>
      <c r="F15" s="101">
        <v>218915.5</v>
      </c>
      <c r="G15" s="118">
        <f>F15/E15</f>
        <v>0.37259675936957481</v>
      </c>
      <c r="H15" s="65"/>
    </row>
    <row r="16" spans="1:8" ht="15.75" x14ac:dyDescent="0.25">
      <c r="A16" s="136" t="s">
        <v>65</v>
      </c>
      <c r="B16" s="137"/>
      <c r="C16" s="14"/>
      <c r="D16" s="71"/>
      <c r="E16" s="101"/>
      <c r="F16" s="101"/>
      <c r="G16" s="118"/>
      <c r="H16" s="65"/>
    </row>
    <row r="17" spans="1:8" ht="15.75" x14ac:dyDescent="0.25">
      <c r="A17" s="136" t="s">
        <v>91</v>
      </c>
      <c r="B17" s="137"/>
      <c r="C17" s="14"/>
      <c r="D17" s="71"/>
      <c r="E17" s="101"/>
      <c r="F17" s="101"/>
      <c r="G17" s="118"/>
      <c r="H17" s="65"/>
    </row>
    <row r="18" spans="1:8" ht="15.75" x14ac:dyDescent="0.25">
      <c r="A18" s="136" t="s">
        <v>14</v>
      </c>
      <c r="B18" s="137"/>
      <c r="C18" s="14"/>
      <c r="D18" s="71"/>
      <c r="E18" s="101"/>
      <c r="F18" s="101"/>
      <c r="G18" s="118"/>
      <c r="H18" s="65"/>
    </row>
    <row r="19" spans="1:8" ht="15.75" x14ac:dyDescent="0.25">
      <c r="A19" s="136" t="s">
        <v>16</v>
      </c>
      <c r="B19" s="137"/>
      <c r="C19" s="14"/>
      <c r="D19" s="71">
        <v>1</v>
      </c>
      <c r="E19" s="101">
        <v>529975</v>
      </c>
      <c r="F19" s="101">
        <v>189202</v>
      </c>
      <c r="G19" s="118">
        <f>F19/E19</f>
        <v>0.3570017453653474</v>
      </c>
      <c r="H19" s="65"/>
    </row>
    <row r="20" spans="1:8" ht="15.75" x14ac:dyDescent="0.25">
      <c r="A20" s="136" t="s">
        <v>86</v>
      </c>
      <c r="B20" s="137"/>
      <c r="C20" s="14"/>
      <c r="D20" s="71"/>
      <c r="E20" s="101"/>
      <c r="F20" s="101"/>
      <c r="G20" s="118"/>
      <c r="H20" s="65"/>
    </row>
    <row r="21" spans="1:8" ht="15.75" x14ac:dyDescent="0.25">
      <c r="A21" s="136" t="s">
        <v>87</v>
      </c>
      <c r="B21" s="137"/>
      <c r="C21" s="14"/>
      <c r="D21" s="71"/>
      <c r="E21" s="101"/>
      <c r="F21" s="101"/>
      <c r="G21" s="118"/>
      <c r="H21" s="65"/>
    </row>
    <row r="22" spans="1:8" ht="15.75" x14ac:dyDescent="0.25">
      <c r="A22" s="136" t="s">
        <v>17</v>
      </c>
      <c r="B22" s="137"/>
      <c r="C22" s="14"/>
      <c r="D22" s="71"/>
      <c r="E22" s="101"/>
      <c r="F22" s="101"/>
      <c r="G22" s="118"/>
      <c r="H22" s="65"/>
    </row>
    <row r="23" spans="1:8" ht="15.75" x14ac:dyDescent="0.25">
      <c r="A23" s="136" t="s">
        <v>97</v>
      </c>
      <c r="B23" s="137"/>
      <c r="C23" s="14"/>
      <c r="D23" s="71"/>
      <c r="E23" s="101"/>
      <c r="F23" s="101"/>
      <c r="G23" s="118"/>
      <c r="H23" s="65"/>
    </row>
    <row r="24" spans="1:8" ht="15.75" x14ac:dyDescent="0.25">
      <c r="A24" s="136" t="s">
        <v>18</v>
      </c>
      <c r="B24" s="137"/>
      <c r="C24" s="14"/>
      <c r="D24" s="71">
        <v>2</v>
      </c>
      <c r="E24" s="101">
        <v>626362</v>
      </c>
      <c r="F24" s="101">
        <v>116404.5</v>
      </c>
      <c r="G24" s="118">
        <f>F24/E24</f>
        <v>0.18584221265019271</v>
      </c>
      <c r="H24" s="6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65"/>
    </row>
    <row r="26" spans="1:8" ht="15.75" x14ac:dyDescent="0.25">
      <c r="A26" s="138" t="s">
        <v>21</v>
      </c>
      <c r="B26" s="137"/>
      <c r="C26" s="14"/>
      <c r="D26" s="71">
        <v>4</v>
      </c>
      <c r="E26" s="101">
        <v>16575</v>
      </c>
      <c r="F26" s="101">
        <v>16575</v>
      </c>
      <c r="G26" s="118">
        <f>F26/E26</f>
        <v>1</v>
      </c>
      <c r="H26" s="6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6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65"/>
    </row>
    <row r="29" spans="1:8" ht="15.75" x14ac:dyDescent="0.25">
      <c r="A29" s="139" t="s">
        <v>88</v>
      </c>
      <c r="B29" s="137"/>
      <c r="C29" s="14"/>
      <c r="D29" s="71">
        <v>1</v>
      </c>
      <c r="E29" s="101">
        <v>98386</v>
      </c>
      <c r="F29" s="101">
        <v>48048</v>
      </c>
      <c r="G29" s="118">
        <f>F29/E29</f>
        <v>0.48836216534872851</v>
      </c>
      <c r="H29" s="65"/>
    </row>
    <row r="30" spans="1:8" ht="15.75" x14ac:dyDescent="0.25">
      <c r="A30" s="139" t="s">
        <v>109</v>
      </c>
      <c r="B30" s="137"/>
      <c r="C30" s="14"/>
      <c r="D30" s="71">
        <v>11</v>
      </c>
      <c r="E30" s="101">
        <v>999407</v>
      </c>
      <c r="F30" s="101">
        <v>233078.5</v>
      </c>
      <c r="G30" s="118">
        <f>F30/E30</f>
        <v>0.23321679756095365</v>
      </c>
      <c r="H30" s="65"/>
    </row>
    <row r="31" spans="1:8" ht="15.75" x14ac:dyDescent="0.25">
      <c r="A31" s="139" t="s">
        <v>116</v>
      </c>
      <c r="B31" s="137"/>
      <c r="C31" s="14"/>
      <c r="D31" s="71"/>
      <c r="E31" s="101"/>
      <c r="F31" s="101"/>
      <c r="G31" s="118"/>
      <c r="H31" s="65"/>
    </row>
    <row r="32" spans="1:8" ht="15.75" x14ac:dyDescent="0.25">
      <c r="A32" s="139" t="s">
        <v>90</v>
      </c>
      <c r="B32" s="137"/>
      <c r="C32" s="14"/>
      <c r="D32" s="71"/>
      <c r="E32" s="101"/>
      <c r="F32" s="101"/>
      <c r="G32" s="118"/>
      <c r="H32" s="65"/>
    </row>
    <row r="33" spans="1:8" ht="15.75" x14ac:dyDescent="0.25">
      <c r="A33" s="139" t="s">
        <v>66</v>
      </c>
      <c r="B33" s="137"/>
      <c r="C33" s="14"/>
      <c r="D33" s="71"/>
      <c r="E33" s="101"/>
      <c r="F33" s="101"/>
      <c r="G33" s="118"/>
      <c r="H33" s="65"/>
    </row>
    <row r="34" spans="1:8" ht="15.75" x14ac:dyDescent="0.25">
      <c r="A34" s="139" t="s">
        <v>118</v>
      </c>
      <c r="B34" s="137"/>
      <c r="C34" s="14"/>
      <c r="D34" s="71">
        <v>1</v>
      </c>
      <c r="E34" s="101">
        <v>200926</v>
      </c>
      <c r="F34" s="101">
        <v>53809</v>
      </c>
      <c r="G34" s="118">
        <f>F34/E34</f>
        <v>0.26780506256034559</v>
      </c>
      <c r="H34" s="6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6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6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65"/>
    </row>
    <row r="38" spans="1:8" x14ac:dyDescent="0.2">
      <c r="A38" s="17"/>
      <c r="B38" s="18"/>
      <c r="C38" s="14"/>
      <c r="D38" s="72"/>
      <c r="E38" s="111"/>
      <c r="F38" s="111"/>
      <c r="G38" s="119"/>
      <c r="H38" s="65"/>
    </row>
    <row r="39" spans="1:8" ht="15.75" x14ac:dyDescent="0.25">
      <c r="A39" s="19" t="s">
        <v>31</v>
      </c>
      <c r="B39" s="20"/>
      <c r="C39" s="21"/>
      <c r="D39" s="73">
        <f>SUM(D9:D38)</f>
        <v>23</v>
      </c>
      <c r="E39" s="112">
        <f>SUM(E9:E38)</f>
        <v>3059171</v>
      </c>
      <c r="F39" s="112">
        <f>SUM(F9:F38)</f>
        <v>876032.5</v>
      </c>
      <c r="G39" s="122">
        <f>F39/E39</f>
        <v>0.28636271068207692</v>
      </c>
      <c r="H39" s="66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67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67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67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67"/>
    </row>
    <row r="44" spans="1:8" ht="15.75" x14ac:dyDescent="0.25">
      <c r="A44" s="27" t="s">
        <v>33</v>
      </c>
      <c r="B44" s="28"/>
      <c r="C44" s="14"/>
      <c r="D44" s="71">
        <v>30</v>
      </c>
      <c r="E44" s="101">
        <v>784757.5</v>
      </c>
      <c r="F44" s="101">
        <v>54064.89</v>
      </c>
      <c r="G44" s="118">
        <f>1-(+F44/E44)</f>
        <v>0.93110624619707361</v>
      </c>
      <c r="H44" s="6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65"/>
    </row>
    <row r="46" spans="1:8" ht="15.75" x14ac:dyDescent="0.25">
      <c r="A46" s="27" t="s">
        <v>35</v>
      </c>
      <c r="B46" s="28"/>
      <c r="C46" s="14"/>
      <c r="D46" s="71">
        <v>64</v>
      </c>
      <c r="E46" s="101">
        <v>2443804.25</v>
      </c>
      <c r="F46" s="101">
        <v>230406.03</v>
      </c>
      <c r="G46" s="118">
        <f t="shared" ref="G46:G52" si="0">1-(+F46/E46)</f>
        <v>0.90571829556315731</v>
      </c>
      <c r="H46" s="65"/>
    </row>
    <row r="47" spans="1:8" ht="15.75" x14ac:dyDescent="0.25">
      <c r="A47" s="27" t="s">
        <v>36</v>
      </c>
      <c r="B47" s="28"/>
      <c r="C47" s="14"/>
      <c r="D47" s="71">
        <v>12</v>
      </c>
      <c r="E47" s="101">
        <v>2606268.5299999998</v>
      </c>
      <c r="F47" s="101">
        <v>105274.36</v>
      </c>
      <c r="G47" s="118">
        <f t="shared" si="0"/>
        <v>0.95960724737753711</v>
      </c>
      <c r="H47" s="65"/>
    </row>
    <row r="48" spans="1:8" ht="15.75" x14ac:dyDescent="0.25">
      <c r="A48" s="27" t="s">
        <v>37</v>
      </c>
      <c r="B48" s="28"/>
      <c r="C48" s="14"/>
      <c r="D48" s="71">
        <v>63</v>
      </c>
      <c r="E48" s="101">
        <v>3826266.51</v>
      </c>
      <c r="F48" s="101">
        <v>266799.78000000003</v>
      </c>
      <c r="G48" s="118">
        <f t="shared" si="0"/>
        <v>0.93027151158898236</v>
      </c>
      <c r="H48" s="6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65"/>
    </row>
    <row r="50" spans="1:8" ht="15.75" x14ac:dyDescent="0.25">
      <c r="A50" s="27" t="s">
        <v>39</v>
      </c>
      <c r="B50" s="28"/>
      <c r="C50" s="14"/>
      <c r="D50" s="71">
        <v>8</v>
      </c>
      <c r="E50" s="101">
        <v>741545</v>
      </c>
      <c r="F50" s="101">
        <v>99840</v>
      </c>
      <c r="G50" s="118">
        <f t="shared" si="0"/>
        <v>0.86536218300979706</v>
      </c>
      <c r="H50" s="65"/>
    </row>
    <row r="51" spans="1:8" ht="15.75" x14ac:dyDescent="0.25">
      <c r="A51" s="27" t="s">
        <v>40</v>
      </c>
      <c r="B51" s="28"/>
      <c r="C51" s="14"/>
      <c r="D51" s="71">
        <v>4</v>
      </c>
      <c r="E51" s="101">
        <v>309320</v>
      </c>
      <c r="F51" s="101">
        <v>35880</v>
      </c>
      <c r="G51" s="118">
        <f t="shared" si="0"/>
        <v>0.88400362084572615</v>
      </c>
      <c r="H51" s="65"/>
    </row>
    <row r="52" spans="1:8" ht="15.75" x14ac:dyDescent="0.25">
      <c r="A52" s="27" t="s">
        <v>41</v>
      </c>
      <c r="B52" s="28"/>
      <c r="C52" s="14"/>
      <c r="D52" s="71">
        <v>2</v>
      </c>
      <c r="E52" s="101">
        <v>272825</v>
      </c>
      <c r="F52" s="101">
        <v>45225</v>
      </c>
      <c r="G52" s="118">
        <f t="shared" si="0"/>
        <v>0.83423439934023635</v>
      </c>
      <c r="H52" s="65"/>
    </row>
    <row r="53" spans="1:8" ht="15.75" x14ac:dyDescent="0.25">
      <c r="A53" s="29" t="s">
        <v>59</v>
      </c>
      <c r="B53" s="28"/>
      <c r="C53" s="14"/>
      <c r="D53" s="71"/>
      <c r="E53" s="101"/>
      <c r="F53" s="101"/>
      <c r="G53" s="118"/>
      <c r="H53" s="65"/>
    </row>
    <row r="54" spans="1:8" ht="15.75" x14ac:dyDescent="0.25">
      <c r="A54" s="27" t="s">
        <v>60</v>
      </c>
      <c r="B54" s="30"/>
      <c r="C54" s="14"/>
      <c r="D54" s="71">
        <v>616</v>
      </c>
      <c r="E54" s="101">
        <v>40140360.07</v>
      </c>
      <c r="F54" s="101">
        <v>4520025.29</v>
      </c>
      <c r="G54" s="118">
        <f>1-(+F54/E54)</f>
        <v>0.88739450064429881</v>
      </c>
      <c r="H54" s="65"/>
    </row>
    <row r="55" spans="1:8" ht="15.75" x14ac:dyDescent="0.25">
      <c r="A55" s="27" t="s">
        <v>61</v>
      </c>
      <c r="B55" s="30"/>
      <c r="C55" s="14"/>
      <c r="D55" s="71">
        <v>8</v>
      </c>
      <c r="E55" s="101">
        <v>1111887.75</v>
      </c>
      <c r="F55" s="101">
        <v>55171.53</v>
      </c>
      <c r="G55" s="118">
        <f>1-(+F55/E55)</f>
        <v>0.95038030592566558</v>
      </c>
      <c r="H55" s="65"/>
    </row>
    <row r="56" spans="1:8" x14ac:dyDescent="0.2">
      <c r="A56" s="16" t="s">
        <v>42</v>
      </c>
      <c r="B56" s="30"/>
      <c r="C56" s="14"/>
      <c r="D56" s="72"/>
      <c r="E56" s="104"/>
      <c r="F56" s="101"/>
      <c r="G56" s="119"/>
      <c r="H56" s="6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19"/>
      <c r="H57" s="65"/>
    </row>
    <row r="58" spans="1:8" x14ac:dyDescent="0.2">
      <c r="A58" s="16" t="s">
        <v>44</v>
      </c>
      <c r="B58" s="28"/>
      <c r="C58" s="14"/>
      <c r="D58" s="72"/>
      <c r="E58" s="100"/>
      <c r="F58" s="101"/>
      <c r="G58" s="119"/>
      <c r="H58" s="6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19"/>
      <c r="H59" s="65"/>
    </row>
    <row r="60" spans="1:8" ht="15.75" x14ac:dyDescent="0.25">
      <c r="A60" s="32"/>
      <c r="B60" s="18"/>
      <c r="C60" s="14"/>
      <c r="D60" s="72"/>
      <c r="E60" s="111"/>
      <c r="F60" s="111"/>
      <c r="G60" s="119"/>
      <c r="H60" s="65"/>
    </row>
    <row r="61" spans="1:8" ht="15.75" x14ac:dyDescent="0.25">
      <c r="A61" s="20" t="s">
        <v>45</v>
      </c>
      <c r="B61" s="33"/>
      <c r="C61" s="33"/>
      <c r="D61" s="73">
        <f>SUM(D44:D57)</f>
        <v>807</v>
      </c>
      <c r="E61" s="112">
        <f>SUM(E44:E60)</f>
        <v>52237034.609999999</v>
      </c>
      <c r="F61" s="112">
        <f>SUM(F44:F60)</f>
        <v>5412686.8799999999</v>
      </c>
      <c r="G61" s="122">
        <f>1-(F61/E61)</f>
        <v>0.89638219473193792</v>
      </c>
      <c r="H61" s="62"/>
    </row>
    <row r="62" spans="1:8" ht="18" x14ac:dyDescent="0.25">
      <c r="A62" s="34"/>
      <c r="B62" s="35"/>
      <c r="C62" s="35"/>
      <c r="D62" s="123"/>
      <c r="E62" s="114"/>
      <c r="F62" s="115"/>
      <c r="G62" s="115"/>
      <c r="H62" s="64"/>
    </row>
    <row r="63" spans="1:8" ht="18" x14ac:dyDescent="0.25">
      <c r="A63" s="34" t="s">
        <v>46</v>
      </c>
      <c r="B63" s="35"/>
      <c r="C63" s="35"/>
      <c r="D63" s="51"/>
      <c r="E63" s="116"/>
      <c r="F63" s="36">
        <f>F61+F39</f>
        <v>6288719.3799999999</v>
      </c>
      <c r="G63" s="116"/>
      <c r="H63" s="64"/>
    </row>
    <row r="64" spans="1:8" ht="18" x14ac:dyDescent="0.25">
      <c r="A64" s="34"/>
      <c r="B64" s="35"/>
      <c r="C64" s="35"/>
      <c r="D64" s="50"/>
      <c r="E64" s="35"/>
      <c r="F64" s="36"/>
      <c r="G64" s="35"/>
      <c r="H64" s="64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4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4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4"/>
    </row>
    <row r="68" spans="1:8" ht="18" x14ac:dyDescent="0.25">
      <c r="A68" s="4"/>
      <c r="B68" s="39"/>
      <c r="C68" s="39"/>
      <c r="D68" s="39"/>
      <c r="E68" s="39"/>
      <c r="F68" s="40"/>
      <c r="G68" s="39"/>
      <c r="H68" s="64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64"/>
    </row>
    <row r="70" spans="1:8" ht="15.75" x14ac:dyDescent="0.25">
      <c r="A70" s="58"/>
      <c r="B70" s="21"/>
      <c r="C70" s="21"/>
      <c r="H70" s="21"/>
    </row>
    <row r="71" spans="1:8" ht="18" x14ac:dyDescent="0.25">
      <c r="A71" s="81"/>
      <c r="B71" s="82"/>
      <c r="C71" s="82"/>
      <c r="D71" s="82"/>
    </row>
  </sheetData>
  <printOptions horizontalCentered="1"/>
  <pageMargins left="0.45" right="0.45" top="0.25" bottom="0.25" header="0.3" footer="0.3"/>
  <pageSetup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24"/>
  <sheetViews>
    <sheetView showOutlineSymbols="0" zoomScale="87" zoomScaleNormal="87" workbookViewId="0">
      <selection activeCell="B6" sqref="B6"/>
    </sheetView>
  </sheetViews>
  <sheetFormatPr defaultColWidth="9.6640625" defaultRowHeight="15" x14ac:dyDescent="0.2"/>
  <cols>
    <col min="1" max="1" width="39.6640625" style="56" customWidth="1"/>
    <col min="2" max="2" width="27.6640625" style="56" customWidth="1"/>
    <col min="3" max="16384" width="9.6640625" style="56"/>
  </cols>
  <sheetData>
    <row r="1" spans="1:4" ht="23.25" x14ac:dyDescent="0.35">
      <c r="A1" s="55" t="s">
        <v>0</v>
      </c>
      <c r="B1" s="35"/>
      <c r="C1" s="36"/>
      <c r="D1" s="35"/>
    </row>
    <row r="2" spans="1:4" ht="23.25" x14ac:dyDescent="0.35">
      <c r="A2" s="55" t="s">
        <v>1</v>
      </c>
      <c r="B2" s="35"/>
      <c r="C2" s="21"/>
      <c r="D2" s="21"/>
    </row>
    <row r="3" spans="1:4" ht="23.25" x14ac:dyDescent="0.35">
      <c r="A3" s="55" t="s">
        <v>76</v>
      </c>
      <c r="B3" s="35"/>
      <c r="C3" s="21"/>
      <c r="D3" s="21"/>
    </row>
    <row r="4" spans="1:4" ht="23.25" x14ac:dyDescent="0.35">
      <c r="A4" s="55" t="str">
        <f>ARG!$A$3</f>
        <v>MONTH ENDED:  FEBRUARY 2026</v>
      </c>
      <c r="B4" s="35"/>
      <c r="C4" s="21"/>
      <c r="D4" s="21"/>
    </row>
    <row r="5" spans="1:4" ht="24" thickBot="1" x14ac:dyDescent="0.4">
      <c r="A5" s="55"/>
      <c r="B5" s="35"/>
      <c r="C5" s="21"/>
      <c r="D5" s="21"/>
    </row>
    <row r="6" spans="1:4" ht="21.75" thickTop="1" thickBot="1" x14ac:dyDescent="0.35">
      <c r="A6" s="88" t="s">
        <v>77</v>
      </c>
      <c r="B6" s="89">
        <f>+ARG!$D$39+CARUTHERSVILLE!$D$39+HOLLYWOOD!$D$39+HARKC!$D$39+BALLYSKC!$D$39+AMERKC!$D$39+LAGRANGE!$D$39+AMERSC!$D$39+RIVERCITY!$D$39+HORSESHOE!$D$39+ISLEBV!$D$39+STJO!$D$39+CAPE!$D$39</f>
        <v>405</v>
      </c>
      <c r="C6" s="57"/>
      <c r="D6" s="21"/>
    </row>
    <row r="7" spans="1:4" ht="21.75" thickTop="1" thickBot="1" x14ac:dyDescent="0.35">
      <c r="A7" s="90" t="s">
        <v>78</v>
      </c>
      <c r="B7" s="98">
        <f>+ARG!$E$39+CARUTHERSVILLE!$E$39+HOLLYWOOD!$E$39+HARKC!$E$39+BALLYSKC!$E$39+AMERKC!$E$39+LAGRANGE!$E$39+AMERSC!$E$39+RIVERCITY!$E$39+HORSESHOE!$E$39+ISLEBV!$E$39+STJO!$E$39+CAPE!$E$39</f>
        <v>102988011.02</v>
      </c>
      <c r="C7" s="57"/>
      <c r="D7" s="21"/>
    </row>
    <row r="8" spans="1:4" ht="21" thickTop="1" x14ac:dyDescent="0.3">
      <c r="A8" s="90" t="s">
        <v>79</v>
      </c>
      <c r="B8" s="98">
        <f>+ARG!$F$39+CARUTHERSVILLE!$F$39+HOLLYWOOD!$F$39+HARKC!$F$39+BALLYSKC!$F$39+AMERKC!$F$39+LAGRANGE!$F$39+AMERSC!$F$39+RIVERCITY!$F$39+HORSESHOE!$F$39+ISLEBV!$F$39+STJO!$F$39+CAPE!$F$39</f>
        <v>21599016.860000003</v>
      </c>
      <c r="C8" s="57"/>
      <c r="D8" s="21"/>
    </row>
    <row r="9" spans="1:4" ht="20.25" x14ac:dyDescent="0.3">
      <c r="A9" s="90" t="s">
        <v>80</v>
      </c>
      <c r="B9" s="80">
        <f>B8/B7</f>
        <v>0.20972360419510899</v>
      </c>
      <c r="C9" s="57"/>
      <c r="D9" s="21"/>
    </row>
    <row r="10" spans="1:4" ht="21" thickBot="1" x14ac:dyDescent="0.35">
      <c r="A10" s="92"/>
      <c r="B10" s="93"/>
      <c r="C10" s="57"/>
      <c r="D10" s="21"/>
    </row>
    <row r="11" spans="1:4" ht="21.75" thickTop="1" thickBot="1" x14ac:dyDescent="0.35">
      <c r="A11" s="90" t="s">
        <v>127</v>
      </c>
      <c r="B11" s="89">
        <f>STJO!$D$51</f>
        <v>6</v>
      </c>
      <c r="C11" s="57"/>
      <c r="D11" s="21"/>
    </row>
    <row r="12" spans="1:4" ht="21.75" thickTop="1" thickBot="1" x14ac:dyDescent="0.35">
      <c r="A12" s="90" t="s">
        <v>128</v>
      </c>
      <c r="B12" s="98">
        <f>STJO!$E$51</f>
        <v>167606.57</v>
      </c>
      <c r="C12" s="57"/>
      <c r="D12" s="21"/>
    </row>
    <row r="13" spans="1:4" ht="21" thickTop="1" x14ac:dyDescent="0.3">
      <c r="A13" s="90" t="s">
        <v>129</v>
      </c>
      <c r="B13" s="98">
        <f>STJO!$F$51</f>
        <v>12569.36</v>
      </c>
      <c r="C13" s="57"/>
      <c r="D13" s="21"/>
    </row>
    <row r="14" spans="1:4" ht="20.25" x14ac:dyDescent="0.3">
      <c r="A14" s="90" t="s">
        <v>84</v>
      </c>
      <c r="B14" s="80">
        <f>1-(B13/B12)</f>
        <v>0.92500675838661928</v>
      </c>
      <c r="C14" s="57"/>
      <c r="D14" s="21"/>
    </row>
    <row r="15" spans="1:4" ht="21" thickBot="1" x14ac:dyDescent="0.35">
      <c r="A15" s="92"/>
      <c r="B15" s="93"/>
      <c r="C15" s="57"/>
      <c r="D15" s="21"/>
    </row>
    <row r="16" spans="1:4" ht="21.75" thickTop="1" thickBot="1" x14ac:dyDescent="0.35">
      <c r="A16" s="90" t="s">
        <v>81</v>
      </c>
      <c r="B16" s="89">
        <f>+ARG!$D$61+CARUTHERSVILLE!$D$60+HOLLYWOOD!$D$62+HARKC!$D$62+BALLYSKC!$D$62+AMERKC!$D$62+LAGRANGE!$D$61+AMERSC!$D$61+RIVERCITY!$D$61+HORSESHOE!$D$61+ISLEBV!$D$60+STJO!$D$73+CAPE!$D$61</f>
        <v>13445</v>
      </c>
      <c r="C16" s="57"/>
      <c r="D16" s="21"/>
    </row>
    <row r="17" spans="1:4" ht="21.75" thickTop="1" thickBot="1" x14ac:dyDescent="0.35">
      <c r="A17" s="90" t="s">
        <v>82</v>
      </c>
      <c r="B17" s="98">
        <f>+ARG!$E$61+CARUTHERSVILLE!$E$60+HOLLYWOOD!$E$62+HARKC!$E$62+BALLYSKC!$E$62+AMERKC!$E$62+LAGRANGE!$E$61+AMERSC!$E$61+RIVERCITY!$E$61+HORSESHOE!$E$61+ISLEBV!$E$60+STJO!$E$73+CAPE!$E$61</f>
        <v>1431842045.3900001</v>
      </c>
      <c r="C17" s="57"/>
      <c r="D17" s="21"/>
    </row>
    <row r="18" spans="1:4" ht="21" thickTop="1" x14ac:dyDescent="0.3">
      <c r="A18" s="90" t="s">
        <v>83</v>
      </c>
      <c r="B18" s="98">
        <f>+ARG!$F$61+CARUTHERSVILLE!$F$60+HOLLYWOOD!$F$62+HARKC!$F$62+BALLYSKC!$F$62+AMERKC!$F$62+LAGRANGE!$F$61+AMERSC!$F$61+RIVERCITY!$F$61+HORSESHOE!$F$61+ISLEBV!$F$60+STJO!$F$73+CAPE!$F$61</f>
        <v>139038273.71000001</v>
      </c>
      <c r="C18" s="21"/>
      <c r="D18" s="21"/>
    </row>
    <row r="19" spans="1:4" ht="20.25" x14ac:dyDescent="0.3">
      <c r="A19" s="90" t="s">
        <v>84</v>
      </c>
      <c r="B19" s="80">
        <f>1-(B18/B17)</f>
        <v>0.90289552247913685</v>
      </c>
      <c r="C19" s="21"/>
      <c r="D19" s="21"/>
    </row>
    <row r="20" spans="1:4" ht="20.25" x14ac:dyDescent="0.3">
      <c r="A20" s="92"/>
      <c r="B20" s="94"/>
      <c r="C20" s="21"/>
      <c r="D20" s="21"/>
    </row>
    <row r="21" spans="1:4" ht="20.25" x14ac:dyDescent="0.3">
      <c r="A21" s="90" t="s">
        <v>85</v>
      </c>
      <c r="B21" s="91">
        <f>B18+B8+B13</f>
        <v>160649859.93000004</v>
      </c>
      <c r="C21" s="21"/>
      <c r="D21" s="21"/>
    </row>
    <row r="22" spans="1:4" ht="21" thickBot="1" x14ac:dyDescent="0.35">
      <c r="A22" s="92"/>
      <c r="B22" s="95"/>
    </row>
    <row r="23" spans="1:4" ht="18.75" thickTop="1" x14ac:dyDescent="0.25">
      <c r="A23" s="96"/>
      <c r="B23" s="97"/>
    </row>
    <row r="24" spans="1:4" ht="15.75" x14ac:dyDescent="0.25">
      <c r="A24" s="47" t="s">
        <v>50</v>
      </c>
    </row>
  </sheetData>
  <phoneticPr fontId="17" type="noConversion"/>
  <printOptions horizontalCentered="1"/>
  <pageMargins left="0.20624999999999999" right="0.5" top="0.31944444444444442" bottom="0.25" header="0.5" footer="0.5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ARG</vt:lpstr>
      <vt:lpstr>CARUTHERSVILLE</vt:lpstr>
      <vt:lpstr>HOLLYWOOD</vt:lpstr>
      <vt:lpstr>HARKC</vt:lpstr>
      <vt:lpstr>BALLYSKC</vt:lpstr>
      <vt:lpstr>AMERKC</vt:lpstr>
      <vt:lpstr>LAGRANGE</vt:lpstr>
      <vt:lpstr>AMERSC</vt:lpstr>
      <vt:lpstr>RIVERCITY</vt:lpstr>
      <vt:lpstr>HORSESHOE</vt:lpstr>
      <vt:lpstr>ISLEBV</vt:lpstr>
      <vt:lpstr>STJO</vt:lpstr>
      <vt:lpstr>CAPE</vt:lpstr>
      <vt:lpstr>STATE TOTALS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webteam-prod</cp:lastModifiedBy>
  <cp:lastPrinted>2025-12-09T12:58:12Z</cp:lastPrinted>
  <dcterms:created xsi:type="dcterms:W3CDTF">2012-06-07T14:04:25Z</dcterms:created>
  <dcterms:modified xsi:type="dcterms:W3CDTF">2026-04-09T20:34:16Z</dcterms:modified>
</cp:coreProperties>
</file>