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ownloads\2.7.2025 financials rpts\"/>
    </mc:Choice>
  </mc:AlternateContent>
  <bookViews>
    <workbookView xWindow="0" yWindow="0" windowWidth="28770" windowHeight="11835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1" i="8" l="1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60" i="11"/>
  <c r="F62" i="11"/>
  <c r="E60" i="11"/>
  <c r="D60" i="11"/>
  <c r="G53" i="11"/>
  <c r="G52" i="11"/>
  <c r="G50" i="11"/>
  <c r="G49" i="11"/>
  <c r="G48" i="11"/>
  <c r="G47" i="11"/>
  <c r="G46" i="11"/>
  <c r="G45" i="11"/>
  <c r="G44" i="11"/>
  <c r="G39" i="11"/>
  <c r="F39" i="11"/>
  <c r="E39" i="11"/>
  <c r="D39" i="11"/>
  <c r="G34" i="11"/>
  <c r="G30" i="11"/>
  <c r="G29" i="11"/>
  <c r="G22" i="11"/>
  <c r="G19" i="11"/>
  <c r="G15" i="11"/>
  <c r="G11" i="11"/>
  <c r="G9" i="11"/>
  <c r="G61" i="14"/>
  <c r="F61" i="14"/>
  <c r="F63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0" i="10"/>
  <c r="G60" i="10"/>
  <c r="E60" i="10"/>
  <c r="D60" i="10"/>
  <c r="G54" i="10"/>
  <c r="G53" i="10"/>
  <c r="G52" i="10"/>
  <c r="G50" i="10"/>
  <c r="G49" i="10"/>
  <c r="G48" i="10"/>
  <c r="G47" i="10"/>
  <c r="G46" i="10"/>
  <c r="G45" i="10"/>
  <c r="G44" i="10"/>
  <c r="F39" i="10"/>
  <c r="F62" i="10"/>
  <c r="D39" i="10"/>
  <c r="G34" i="10"/>
  <c r="G33" i="10"/>
  <c r="G29" i="10"/>
  <c r="G28" i="10"/>
  <c r="G26" i="10"/>
  <c r="G25" i="10"/>
  <c r="G20" i="10"/>
  <c r="G19" i="10"/>
  <c r="G16" i="10"/>
  <c r="F15" i="10"/>
  <c r="G15" i="10"/>
  <c r="E15" i="10"/>
  <c r="E39" i="10"/>
  <c r="G39" i="10"/>
  <c r="G10" i="10"/>
  <c r="F62" i="7"/>
  <c r="F60" i="7"/>
  <c r="G60" i="7"/>
  <c r="E60" i="7"/>
  <c r="D60" i="7"/>
  <c r="G54" i="7"/>
  <c r="G50" i="7"/>
  <c r="G48" i="7"/>
  <c r="G47" i="7"/>
  <c r="G46" i="7"/>
  <c r="G44" i="7"/>
  <c r="G73" i="12"/>
  <c r="F73" i="12"/>
  <c r="E73" i="12"/>
  <c r="D73" i="12"/>
  <c r="G66" i="12"/>
  <c r="G62" i="12"/>
  <c r="G60" i="12"/>
  <c r="G59" i="12"/>
  <c r="G58" i="12"/>
  <c r="G56" i="12"/>
  <c r="F51" i="12"/>
  <c r="G51" i="12"/>
  <c r="E51" i="12"/>
  <c r="D51" i="12"/>
  <c r="G45" i="12"/>
  <c r="F39" i="12"/>
  <c r="F75" i="12"/>
  <c r="E39" i="12"/>
  <c r="D39" i="12"/>
  <c r="G30" i="12"/>
  <c r="G12" i="12"/>
  <c r="G73" i="9"/>
  <c r="F73" i="9"/>
  <c r="E73" i="9"/>
  <c r="D73" i="9"/>
  <c r="G67" i="9"/>
  <c r="G66" i="9"/>
  <c r="G64" i="9"/>
  <c r="G63" i="9"/>
  <c r="G62" i="9"/>
  <c r="G60" i="9"/>
  <c r="G59" i="9"/>
  <c r="G58" i="9"/>
  <c r="G57" i="9"/>
  <c r="G56" i="9"/>
  <c r="F51" i="9"/>
  <c r="G51" i="9"/>
  <c r="E51" i="9"/>
  <c r="D51" i="9"/>
  <c r="G45" i="9"/>
  <c r="F39" i="9"/>
  <c r="F75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E39" i="6"/>
  <c r="D39" i="6"/>
  <c r="G34" i="6"/>
  <c r="G33" i="6"/>
  <c r="G32" i="6"/>
  <c r="G31" i="6"/>
  <c r="G30" i="6"/>
  <c r="G29" i="6"/>
  <c r="G25" i="6"/>
  <c r="G23" i="6"/>
  <c r="G22" i="6"/>
  <c r="G20" i="6"/>
  <c r="G19" i="6"/>
  <c r="G18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G61" i="4"/>
  <c r="F61" i="4"/>
  <c r="E61" i="4"/>
  <c r="D61" i="4"/>
  <c r="G54" i="4"/>
  <c r="G53" i="4"/>
  <c r="G52" i="4"/>
  <c r="G50" i="4"/>
  <c r="G49" i="4"/>
  <c r="G48" i="4"/>
  <c r="G46" i="4"/>
  <c r="G45" i="4"/>
  <c r="G44" i="4"/>
  <c r="F39" i="4"/>
  <c r="F63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3" i="3"/>
  <c r="F61" i="3"/>
  <c r="G61" i="3"/>
  <c r="E61" i="3"/>
  <c r="D61" i="3"/>
  <c r="G55" i="3"/>
  <c r="G54" i="3"/>
  <c r="G53" i="3"/>
  <c r="G52" i="3"/>
  <c r="G50" i="3"/>
  <c r="G49" i="3"/>
  <c r="G48" i="3"/>
  <c r="G47" i="3"/>
  <c r="G46" i="3"/>
  <c r="G45" i="3"/>
  <c r="G44" i="3"/>
  <c r="G39" i="3"/>
  <c r="F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0" i="2"/>
  <c r="E60" i="2"/>
  <c r="G60" i="2"/>
  <c r="D60" i="2"/>
  <c r="G54" i="2"/>
  <c r="G53" i="2"/>
  <c r="G50" i="2"/>
  <c r="G48" i="2"/>
  <c r="G47" i="2"/>
  <c r="G46" i="2"/>
  <c r="G44" i="2"/>
  <c r="F39" i="2"/>
  <c r="F62" i="2"/>
  <c r="E39" i="2"/>
  <c r="D39" i="2"/>
  <c r="G34" i="2"/>
  <c r="G32" i="2"/>
  <c r="G30" i="2"/>
  <c r="G29" i="2"/>
  <c r="G18" i="2"/>
  <c r="F61" i="1"/>
  <c r="F63" i="1"/>
  <c r="E61" i="1"/>
  <c r="D61" i="1"/>
  <c r="G54" i="1"/>
  <c r="G52" i="1"/>
  <c r="G50" i="1"/>
  <c r="G49" i="1"/>
  <c r="G48" i="1"/>
  <c r="G47" i="1"/>
  <c r="G46" i="1"/>
  <c r="G45" i="1"/>
  <c r="G44" i="1"/>
  <c r="G39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2" i="13"/>
  <c r="B11" i="13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G61" i="8"/>
  <c r="G60" i="11"/>
  <c r="G39" i="12"/>
  <c r="B13" i="13"/>
  <c r="B14" i="13"/>
  <c r="G39" i="9"/>
  <c r="B7" i="13"/>
  <c r="G62" i="6"/>
  <c r="B6" i="13"/>
  <c r="B18" i="13"/>
  <c r="G62" i="5"/>
  <c r="G39" i="4"/>
  <c r="B16" i="13"/>
  <c r="B8" i="13"/>
  <c r="B9" i="13"/>
  <c r="G39" i="2"/>
  <c r="B17" i="13"/>
  <c r="G61" i="1"/>
  <c r="B19" i="13"/>
  <c r="B21" i="13"/>
</calcChain>
</file>

<file path=xl/sharedStrings.xml><?xml version="1.0" encoding="utf-8"?>
<sst xmlns="http://schemas.openxmlformats.org/spreadsheetml/2006/main" count="964" uniqueCount="156">
  <si>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</si>
  <si>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</si>
  <si>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</si>
  <si>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</si>
  <si>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</si>
  <si>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</si>
  <si>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</si>
  <si>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</si>
  <si>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</si>
  <si>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</si>
  <si>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</si>
  <si>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</si>
  <si>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</si>
  <si>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</si>
  <si>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</si>
  <si>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</si>
  <si>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</si>
  <si>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</si>
  <si>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</si>
  <si>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</si>
  <si>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</si>
  <si>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</si>
  <si>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</si>
  <si>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</si>
  <si>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</si>
  <si>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</si>
  <si>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</si>
  <si>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</si>
  <si>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</si>
  <si>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</si>
  <si>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</si>
  <si>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</si>
  <si>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</si>
  <si>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</si>
  <si>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</si>
  <si>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</si>
  <si>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</si>
  <si>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</si>
  <si>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</si>
  <si>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</si>
  <si>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</si>
  <si>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</si>
  <si>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</si>
  <si>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</si>
  <si>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</si>
  <si>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</si>
  <si>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</si>
  <si>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</si>
  <si>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</si>
  <si>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</si>
  <si>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</si>
  <si>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</si>
  <si>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</si>
  <si>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</si>
  <si>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</si>
  <si>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</si>
  <si>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</si>
  <si>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</si>
  <si>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</si>
  <si>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</si>
  <si>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</si>
  <si>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</si>
  <si>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</si>
  <si>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</si>
  <si>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</si>
  <si>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</si>
  <si>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</si>
  <si>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</si>
  <si>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</si>
  <si>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</si>
  <si>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</si>
  <si>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</si>
  <si>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</si>
  <si>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</si>
  <si>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</si>
  <si>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</si>
  <si>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</si>
  <si>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</si>
  <si>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</si>
  <si>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</si>
  <si>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</si>
  <si>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</si>
  <si>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</si>
  <si>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</si>
  <si>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</si>
  <si>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</si>
  <si>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</si>
  <si>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</si>
  <si>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</si>
  <si>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</si>
  <si>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</si>
  <si>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</si>
  <si>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</si>
  <si>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</si>
  <si>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</si>
  <si>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</si>
  <si>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</si>
  <si>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</si>
  <si>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</si>
  <si>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</si>
  <si>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</si>
  <si>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</si>
  <si>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</si>
  <si>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</si>
  <si>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</si>
  <si>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</si>
  <si>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</si>
  <si>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</si>
  <si>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</si>
  <si>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</si>
  <si>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</si>
  <si>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</si>
  <si>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</si>
  <si>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</si>
  <si>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</si>
  <si>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</si>
  <si>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</si>
  <si>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</si>
  <si>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</si>
  <si>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</si>
  <si>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</si>
  <si>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</si>
  <si>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</si>
  <si>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</si>
  <si>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</si>
  <si>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</si>
  <si>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</si>
  <si>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</si>
  <si>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</si>
  <si>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</si>
  <si>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</si>
  <si>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</si>
  <si>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</si>
  <si>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</si>
  <si>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</si>
  <si>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</si>
  <si>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</si>
  <si>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</si>
  <si>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</si>
  <si>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</si>
  <si>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</si>
  <si>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</si>
  <si>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</si>
  <si>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</si>
  <si>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</si>
  <si>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</si>
  <si>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</si>
  <si>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</si>
  <si>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</si>
  <si>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</si>
  <si>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</si>
  <si>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</si>
  <si>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</si>
  <si>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</si>
  <si>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>MONTH ENDED:  DECEMBER 2024</t>
  </si>
  <si>
    <t xml:space="preserve">   2-3-5 Stud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</si>
</sst>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>
        <v>8</v>
      </c>
      <c r="E9" s="100">
        <v>1607515</v>
      </c>
      <c r="F9" s="101">
        <v>391432.5</v>
      </c>
      <c r="G9" s="102">
        <f>F9/E9</f>
        <v>0.24350161584806362</v>
      </c>
      <c r="H9" s="15"/>
    </row>
    <row r="10" spans="1:8" ht="15.75" x14ac:dyDescent="0.25">
      <c r="A10" s="136" t="s">
        <v>11</v>
      </c>
      <c r="B10" s="137"/>
      <c r="C10" s="14"/>
      <c r="D10" s="71">
        <v>6</v>
      </c>
      <c r="E10" s="100">
        <v>1371357</v>
      </c>
      <c r="F10" s="101">
        <v>342343.5</v>
      </c>
      <c r="G10" s="102">
        <f>F10/E10</f>
        <v>0.24963849675904962</v>
      </c>
      <c r="H10" s="15"/>
    </row>
    <row r="11" spans="1:8" ht="15.75" x14ac:dyDescent="0.25">
      <c r="A11" s="136" t="s">
        <v>69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6</v>
      </c>
      <c r="E13" s="100">
        <v>442425</v>
      </c>
      <c r="F13" s="101">
        <v>147065.5</v>
      </c>
      <c r="G13" s="102">
        <f t="shared" ref="G13:G22" si="0">F13/E13</f>
        <v>0.33240775272645079</v>
      </c>
      <c r="H13" s="15"/>
    </row>
    <row r="14" spans="1:8" ht="15.75" x14ac:dyDescent="0.25">
      <c r="A14" s="136" t="s">
        <v>112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>
        <v>1</v>
      </c>
      <c r="E15" s="100">
        <v>119235</v>
      </c>
      <c r="F15" s="101">
        <v>26483</v>
      </c>
      <c r="G15" s="102">
        <f t="shared" si="0"/>
        <v>0.22210760263345494</v>
      </c>
      <c r="H15" s="15"/>
    </row>
    <row r="16" spans="1:8" ht="15.75" x14ac:dyDescent="0.25">
      <c r="A16" s="136" t="s">
        <v>113</v>
      </c>
      <c r="B16" s="137"/>
      <c r="C16" s="14"/>
      <c r="D16" s="71">
        <v>2</v>
      </c>
      <c r="E16" s="100">
        <v>3535862</v>
      </c>
      <c r="F16" s="101">
        <v>237813.5</v>
      </c>
      <c r="G16" s="102">
        <f t="shared" si="0"/>
        <v>6.7257573966404791E-2</v>
      </c>
      <c r="H16" s="15"/>
    </row>
    <row r="17" spans="1:8" ht="15.75" x14ac:dyDescent="0.25">
      <c r="A17" s="136" t="s">
        <v>137</v>
      </c>
      <c r="B17" s="137"/>
      <c r="C17" s="14"/>
      <c r="D17" s="71">
        <v>4</v>
      </c>
      <c r="E17" s="100">
        <v>5122886</v>
      </c>
      <c r="F17" s="101">
        <v>537318</v>
      </c>
      <c r="G17" s="102">
        <f t="shared" si="0"/>
        <v>0.10488580069905909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0">
        <v>536210</v>
      </c>
      <c r="F18" s="101">
        <v>144845.5</v>
      </c>
      <c r="G18" s="102">
        <f t="shared" si="0"/>
        <v>0.27012830793905374</v>
      </c>
      <c r="H18" s="15"/>
    </row>
    <row r="19" spans="1:8" ht="15.75" x14ac:dyDescent="0.25">
      <c r="A19" s="136" t="s">
        <v>15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9" t="s">
        <v>16</v>
      </c>
      <c r="B20" s="137"/>
      <c r="C20" s="14"/>
      <c r="D20" s="71">
        <v>1</v>
      </c>
      <c r="E20" s="100">
        <v>709623</v>
      </c>
      <c r="F20" s="101">
        <v>-15220.5</v>
      </c>
      <c r="G20" s="102">
        <f t="shared" si="0"/>
        <v>-2.1448712908121635E-2</v>
      </c>
      <c r="H20" s="15"/>
    </row>
    <row r="21" spans="1:8" ht="15.75" x14ac:dyDescent="0.25">
      <c r="A21" s="136" t="s">
        <v>71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>
        <v>1</v>
      </c>
      <c r="E22" s="100">
        <v>45485</v>
      </c>
      <c r="F22" s="101">
        <v>10729</v>
      </c>
      <c r="G22" s="102">
        <f t="shared" si="0"/>
        <v>0.23587996042651424</v>
      </c>
      <c r="H22" s="15"/>
    </row>
    <row r="23" spans="1:8" ht="15.75" x14ac:dyDescent="0.25">
      <c r="A23" s="136" t="s">
        <v>139</v>
      </c>
      <c r="B23" s="137"/>
      <c r="C23" s="14"/>
      <c r="D23" s="71"/>
      <c r="E23" s="100"/>
      <c r="F23" s="101"/>
      <c r="G23" s="102"/>
      <c r="H23" s="15"/>
    </row>
    <row r="24" spans="1:8" ht="15.75" x14ac:dyDescent="0.25">
      <c r="A24" s="136" t="s">
        <v>133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0">
        <v>503493</v>
      </c>
      <c r="F25" s="101">
        <v>119306</v>
      </c>
      <c r="G25" s="102">
        <f>F25/E25</f>
        <v>0.23695662104537699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141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107</v>
      </c>
      <c r="B30" s="137"/>
      <c r="C30" s="14"/>
      <c r="D30" s="71">
        <v>2</v>
      </c>
      <c r="E30" s="101">
        <v>480577</v>
      </c>
      <c r="F30" s="101">
        <v>128220.5</v>
      </c>
      <c r="G30" s="102">
        <f>F30/E30</f>
        <v>0.26680531943892444</v>
      </c>
      <c r="H30" s="15"/>
    </row>
    <row r="31" spans="1:8" ht="15.75" x14ac:dyDescent="0.25">
      <c r="A31" s="139" t="s">
        <v>19</v>
      </c>
      <c r="B31" s="137"/>
      <c r="C31" s="14"/>
      <c r="D31" s="71">
        <v>2</v>
      </c>
      <c r="E31" s="101">
        <v>243292</v>
      </c>
      <c r="F31" s="101">
        <v>76025</v>
      </c>
      <c r="G31" s="102">
        <f>F31/E31</f>
        <v>0.31248458642289922</v>
      </c>
      <c r="H31" s="15"/>
    </row>
    <row r="32" spans="1:8" ht="15.75" x14ac:dyDescent="0.25">
      <c r="A32" s="139" t="s">
        <v>132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142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37</v>
      </c>
      <c r="E39" s="105">
        <f>SUM(E9:E38)</f>
        <v>14717960</v>
      </c>
      <c r="F39" s="105">
        <f>SUM(F9:F38)</f>
        <v>2146361.5</v>
      </c>
      <c r="G39" s="106">
        <f>F39/E39</f>
        <v>0.14583281242780929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104</v>
      </c>
      <c r="E44" s="101">
        <v>13722853.4</v>
      </c>
      <c r="F44" s="101">
        <v>697971.22</v>
      </c>
      <c r="G44" s="102">
        <f>1-(+F44/E44)</f>
        <v>0.94913804005222413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6521558.2999999998</v>
      </c>
      <c r="F45" s="101">
        <v>527643.37</v>
      </c>
      <c r="G45" s="102">
        <f t="shared" ref="G45:G52" si="1">1-(+F45/E45)</f>
        <v>0.91909243991577905</v>
      </c>
      <c r="H45" s="15"/>
    </row>
    <row r="46" spans="1:8" ht="15.75" x14ac:dyDescent="0.25">
      <c r="A46" s="27" t="s">
        <v>35</v>
      </c>
      <c r="B46" s="28"/>
      <c r="C46" s="14"/>
      <c r="D46" s="71">
        <v>59</v>
      </c>
      <c r="E46" s="101">
        <v>4706224.5</v>
      </c>
      <c r="F46" s="101">
        <v>311719.64</v>
      </c>
      <c r="G46" s="102">
        <f t="shared" si="1"/>
        <v>0.9337643922426565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1138721</v>
      </c>
      <c r="F47" s="101">
        <v>30976</v>
      </c>
      <c r="G47" s="102">
        <f t="shared" si="1"/>
        <v>0.9727975509365332</v>
      </c>
      <c r="H47" s="15"/>
    </row>
    <row r="48" spans="1:8" ht="15.75" x14ac:dyDescent="0.25">
      <c r="A48" s="27" t="s">
        <v>37</v>
      </c>
      <c r="B48" s="28"/>
      <c r="C48" s="14"/>
      <c r="D48" s="71">
        <v>113</v>
      </c>
      <c r="E48" s="101">
        <v>14689773.439999999</v>
      </c>
      <c r="F48" s="101">
        <v>918252.31</v>
      </c>
      <c r="G48" s="102">
        <f t="shared" si="1"/>
        <v>0.93749036949068154</v>
      </c>
      <c r="H48" s="15"/>
    </row>
    <row r="49" spans="1:8" ht="15.75" x14ac:dyDescent="0.25">
      <c r="A49" s="27" t="s">
        <v>38</v>
      </c>
      <c r="B49" s="28"/>
      <c r="C49" s="14"/>
      <c r="D49" s="71">
        <v>9</v>
      </c>
      <c r="E49" s="101">
        <v>2415631</v>
      </c>
      <c r="F49" s="101">
        <v>49208</v>
      </c>
      <c r="G49" s="102">
        <f t="shared" si="1"/>
        <v>0.97962933908365968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1669070.03</v>
      </c>
      <c r="F50" s="101">
        <v>174288.03</v>
      </c>
      <c r="G50" s="102">
        <f t="shared" si="1"/>
        <v>0.89557776074860085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166750</v>
      </c>
      <c r="F52" s="101">
        <v>18475</v>
      </c>
      <c r="G52" s="102">
        <f t="shared" si="1"/>
        <v>0.88920539730134929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766</v>
      </c>
      <c r="E54" s="101">
        <v>84604484.25</v>
      </c>
      <c r="F54" s="101">
        <v>8997541.2100000009</v>
      </c>
      <c r="G54" s="102">
        <f>1-(+F54/E54)</f>
        <v>0.89365172201259535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1079</v>
      </c>
      <c r="E61" s="112">
        <f>SUM(E44:E60)</f>
        <v>129635065.92</v>
      </c>
      <c r="F61" s="112">
        <f>SUM(F44:F60)</f>
        <v>11726074.780000001</v>
      </c>
      <c r="G61" s="106">
        <f>1-(+F61/E61)</f>
        <v>0.90954550223905961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13872436.280000001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2</v>
      </c>
      <c r="E10" s="101">
        <v>532825</v>
      </c>
      <c r="F10" s="101">
        <v>-21783</v>
      </c>
      <c r="G10" s="102">
        <f>F10/E10</f>
        <v>-4.0882090742739172E-2</v>
      </c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1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>
        <v>8</v>
      </c>
      <c r="E15" s="101">
        <f>1632913+34180</f>
        <v>1667093</v>
      </c>
      <c r="F15" s="101">
        <f>470491+17502.5</f>
        <v>487993.5</v>
      </c>
      <c r="G15" s="102">
        <f>F15/E15</f>
        <v>0.29272122191143507</v>
      </c>
      <c r="H15" s="15"/>
    </row>
    <row r="16" spans="1:8" ht="15.75" x14ac:dyDescent="0.25">
      <c r="A16" s="136" t="s">
        <v>96</v>
      </c>
      <c r="B16" s="137"/>
      <c r="C16" s="14"/>
      <c r="D16" s="71">
        <v>5</v>
      </c>
      <c r="E16" s="101">
        <v>761330</v>
      </c>
      <c r="F16" s="101">
        <v>203972</v>
      </c>
      <c r="G16" s="102">
        <f>F16/E16</f>
        <v>0.2679153586486806</v>
      </c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>
        <v>1</v>
      </c>
      <c r="E19" s="101">
        <v>113707</v>
      </c>
      <c r="F19" s="101">
        <v>35133</v>
      </c>
      <c r="G19" s="102">
        <f>F19/E19</f>
        <v>0.30897833906443756</v>
      </c>
      <c r="H19" s="15"/>
    </row>
    <row r="20" spans="1:8" ht="15.75" x14ac:dyDescent="0.25">
      <c r="A20" s="136" t="s">
        <v>15</v>
      </c>
      <c r="B20" s="137"/>
      <c r="C20" s="14"/>
      <c r="D20" s="71">
        <v>1</v>
      </c>
      <c r="E20" s="101">
        <v>1083612</v>
      </c>
      <c r="F20" s="101">
        <v>201972</v>
      </c>
      <c r="G20" s="102">
        <f>F20/E20</f>
        <v>0.18638774764399066</v>
      </c>
      <c r="H20" s="15"/>
    </row>
    <row r="21" spans="1:8" ht="15.75" x14ac:dyDescent="0.25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1">
        <v>907958</v>
      </c>
      <c r="F25" s="101">
        <v>143768</v>
      </c>
      <c r="G25" s="102">
        <f>F25/E25</f>
        <v>0.15834212595736807</v>
      </c>
      <c r="H25" s="15"/>
    </row>
    <row r="26" spans="1:8" ht="15.75" x14ac:dyDescent="0.25">
      <c r="A26" s="138" t="s">
        <v>21</v>
      </c>
      <c r="B26" s="137"/>
      <c r="C26" s="14"/>
      <c r="D26" s="71">
        <v>9</v>
      </c>
      <c r="E26" s="101">
        <v>109403</v>
      </c>
      <c r="F26" s="101">
        <v>109403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18354</v>
      </c>
      <c r="F28" s="101">
        <v>-22996</v>
      </c>
      <c r="G28" s="102">
        <f>F28/E28</f>
        <v>-1.252914895935491</v>
      </c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94825</v>
      </c>
      <c r="F29" s="101">
        <v>29984</v>
      </c>
      <c r="G29" s="102">
        <f t="shared" ref="G29:G34" si="0">F29/E29</f>
        <v>0.31620353282362246</v>
      </c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>
        <v>1</v>
      </c>
      <c r="E33" s="101">
        <v>390385</v>
      </c>
      <c r="F33" s="101">
        <v>82116.5</v>
      </c>
      <c r="G33" s="102">
        <f t="shared" si="0"/>
        <v>0.21034747749016997</v>
      </c>
      <c r="H33" s="15"/>
    </row>
    <row r="34" spans="1:8" ht="15.75" x14ac:dyDescent="0.25">
      <c r="A34" s="139" t="s">
        <v>72</v>
      </c>
      <c r="B34" s="137"/>
      <c r="C34" s="14"/>
      <c r="D34" s="71">
        <v>2</v>
      </c>
      <c r="E34" s="101">
        <v>1033538</v>
      </c>
      <c r="F34" s="101">
        <v>151721</v>
      </c>
      <c r="G34" s="102">
        <f t="shared" si="0"/>
        <v>0.14679769877837098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33</v>
      </c>
      <c r="E39" s="112">
        <f>SUM(E9:E38)</f>
        <v>6713030</v>
      </c>
      <c r="F39" s="112">
        <f>SUM(F9:F38)</f>
        <v>1401284</v>
      </c>
      <c r="G39" s="117">
        <f>F39/E39</f>
        <v>0.20874091133214062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64</v>
      </c>
      <c r="E44" s="101">
        <v>13409290.210000001</v>
      </c>
      <c r="F44" s="101">
        <v>1360352.08</v>
      </c>
      <c r="G44" s="102">
        <f>1-(+F44/E44)</f>
        <v>0.89855152221364298</v>
      </c>
      <c r="H44" s="15"/>
    </row>
    <row r="45" spans="1:8" ht="15.75" x14ac:dyDescent="0.25">
      <c r="A45" s="27" t="s">
        <v>34</v>
      </c>
      <c r="B45" s="28"/>
      <c r="C45" s="14"/>
      <c r="D45" s="71">
        <v>6</v>
      </c>
      <c r="E45" s="101">
        <v>929361.23</v>
      </c>
      <c r="F45" s="101">
        <v>66659.33</v>
      </c>
      <c r="G45" s="102">
        <f>1-(+F45/E45)</f>
        <v>0.92827403613555082</v>
      </c>
      <c r="H45" s="15"/>
    </row>
    <row r="46" spans="1:8" ht="15.75" x14ac:dyDescent="0.25">
      <c r="A46" s="27" t="s">
        <v>35</v>
      </c>
      <c r="B46" s="28"/>
      <c r="C46" s="14"/>
      <c r="D46" s="71">
        <v>53</v>
      </c>
      <c r="E46" s="101">
        <v>4680353.1500000004</v>
      </c>
      <c r="F46" s="101">
        <v>417066.63</v>
      </c>
      <c r="G46" s="102">
        <f>1-(+F46/E46)</f>
        <v>0.91088992291105209</v>
      </c>
      <c r="H46" s="15"/>
    </row>
    <row r="47" spans="1:8" ht="15.75" x14ac:dyDescent="0.25">
      <c r="A47" s="27" t="s">
        <v>36</v>
      </c>
      <c r="B47" s="28"/>
      <c r="C47" s="14"/>
      <c r="D47" s="71">
        <v>4</v>
      </c>
      <c r="E47" s="101">
        <v>1306607.75</v>
      </c>
      <c r="F47" s="101">
        <v>-16609.03</v>
      </c>
      <c r="G47" s="102">
        <f>1-(+F47/E47)</f>
        <v>1.0127115655023475</v>
      </c>
      <c r="H47" s="15"/>
    </row>
    <row r="48" spans="1:8" ht="15.75" x14ac:dyDescent="0.25">
      <c r="A48" s="27" t="s">
        <v>37</v>
      </c>
      <c r="B48" s="28"/>
      <c r="C48" s="14"/>
      <c r="D48" s="71">
        <v>39</v>
      </c>
      <c r="E48" s="101">
        <v>13500879</v>
      </c>
      <c r="F48" s="101">
        <v>871089.01</v>
      </c>
      <c r="G48" s="102">
        <f t="shared" ref="G48:G54" si="1">1-(+F48/E48)</f>
        <v>0.93547908917634182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446195</v>
      </c>
      <c r="F49" s="101">
        <v>31644</v>
      </c>
      <c r="G49" s="102">
        <f t="shared" si="1"/>
        <v>0.92908033483118369</v>
      </c>
      <c r="H49" s="2"/>
    </row>
    <row r="50" spans="1:8" ht="15.75" x14ac:dyDescent="0.25">
      <c r="A50" s="27" t="s">
        <v>39</v>
      </c>
      <c r="B50" s="28"/>
      <c r="C50" s="21"/>
      <c r="D50" s="71">
        <v>2</v>
      </c>
      <c r="E50" s="101">
        <v>372405</v>
      </c>
      <c r="F50" s="101">
        <v>43272</v>
      </c>
      <c r="G50" s="102">
        <f t="shared" si="1"/>
        <v>0.88380392314818546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1</v>
      </c>
      <c r="E52" s="101">
        <v>62450</v>
      </c>
      <c r="F52" s="101">
        <v>13463.16</v>
      </c>
      <c r="G52" s="102">
        <f t="shared" si="1"/>
        <v>0.78441697357886309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43800</v>
      </c>
      <c r="F53" s="101">
        <v>11261.84</v>
      </c>
      <c r="G53" s="102">
        <f t="shared" si="1"/>
        <v>0.74288036529680368</v>
      </c>
      <c r="H53" s="2"/>
    </row>
    <row r="54" spans="1:8" ht="15.75" x14ac:dyDescent="0.25">
      <c r="A54" s="27" t="s">
        <v>92</v>
      </c>
      <c r="B54" s="28"/>
      <c r="C54" s="39"/>
      <c r="D54" s="71">
        <v>695</v>
      </c>
      <c r="E54" s="101">
        <v>70463220.420000002</v>
      </c>
      <c r="F54" s="101">
        <v>8223235.0800000001</v>
      </c>
      <c r="G54" s="102">
        <f t="shared" si="1"/>
        <v>0.88329748440413391</v>
      </c>
      <c r="H54" s="2"/>
    </row>
    <row r="55" spans="1:8" ht="15.75" x14ac:dyDescent="0.25">
      <c r="A55" s="69" t="s">
        <v>93</v>
      </c>
      <c r="B55" s="30"/>
      <c r="C55" s="39"/>
      <c r="D55" s="72"/>
      <c r="E55" s="104"/>
      <c r="F55" s="101"/>
      <c r="G55" s="103"/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0"/>
      <c r="F57" s="101"/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>
        <v>-1</v>
      </c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11"/>
      <c r="F59" s="111"/>
      <c r="G59" s="103"/>
      <c r="H59" s="2"/>
    </row>
    <row r="60" spans="1:8" ht="18" x14ac:dyDescent="0.25">
      <c r="A60" s="32"/>
      <c r="B60" s="18"/>
      <c r="C60" s="38"/>
      <c r="D60" s="73">
        <f>SUM(D43:D56)</f>
        <v>867</v>
      </c>
      <c r="E60" s="112">
        <f>SUM(E43:E59)</f>
        <v>105214561.76000001</v>
      </c>
      <c r="F60" s="112">
        <f>SUM(F43:F59)</f>
        <v>11021433.1</v>
      </c>
      <c r="G60" s="106">
        <f>1-(+F60/E60)</f>
        <v>0.89524802540982429</v>
      </c>
      <c r="H60" s="2"/>
    </row>
    <row r="61" spans="1:8" ht="18" x14ac:dyDescent="0.25">
      <c r="A61" s="20" t="s">
        <v>45</v>
      </c>
      <c r="B61" s="20"/>
      <c r="C61" s="38"/>
      <c r="D61" s="113"/>
      <c r="E61" s="114"/>
      <c r="F61" s="115"/>
      <c r="G61" s="115"/>
      <c r="H61" s="2"/>
    </row>
    <row r="62" spans="1:8" ht="18" x14ac:dyDescent="0.25">
      <c r="A62" s="33"/>
      <c r="B62" s="33"/>
      <c r="C62" s="38"/>
      <c r="D62" s="116"/>
      <c r="E62" s="116"/>
      <c r="F62" s="36">
        <f>+F60+F39</f>
        <v>12422717.1</v>
      </c>
      <c r="G62" s="116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/>
      <c r="G63" s="116"/>
      <c r="H63" s="2"/>
    </row>
    <row r="64" spans="1:8" ht="18" x14ac:dyDescent="0.25">
      <c r="A64" s="42"/>
      <c r="B64" s="38"/>
      <c r="C64" s="38"/>
      <c r="D64" s="116"/>
      <c r="E64" s="132"/>
      <c r="F64" s="133"/>
      <c r="G64" s="133"/>
      <c r="H64" s="2"/>
    </row>
    <row r="65" spans="1:8" ht="15.75" x14ac:dyDescent="0.25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ht="15.75" x14ac:dyDescent="0.25">
      <c r="A68" s="4"/>
      <c r="B68" s="39"/>
      <c r="C68" s="39"/>
      <c r="D68" s="134"/>
      <c r="E68" s="134"/>
      <c r="F68" s="40"/>
      <c r="G68" s="134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A70" s="42"/>
      <c r="B70" s="38"/>
      <c r="C70" s="38"/>
      <c r="D70" s="116"/>
      <c r="E70" s="116"/>
      <c r="F70" s="133"/>
      <c r="G70" s="133"/>
      <c r="H70" s="2"/>
    </row>
    <row r="71" spans="1:8" ht="15.75" x14ac:dyDescent="0.25">
      <c r="A71" s="47"/>
      <c r="B71" s="2"/>
      <c r="C71" s="2"/>
      <c r="D71" s="133"/>
      <c r="E71" s="133"/>
      <c r="F71" s="133"/>
      <c r="G71" s="133"/>
      <c r="H71" s="2"/>
    </row>
    <row r="72" spans="1:8" x14ac:dyDescent="0.2">
      <c r="D72" s="135"/>
      <c r="E72" s="135"/>
      <c r="F72" s="135"/>
      <c r="G72" s="135"/>
    </row>
    <row r="73" spans="1:8" ht="15.75" x14ac:dyDescent="0.25">
      <c r="D73" s="73"/>
      <c r="E73" s="112"/>
      <c r="F73" s="112"/>
      <c r="G73" s="106"/>
    </row>
    <row r="74" spans="1:8" x14ac:dyDescent="0.2">
      <c r="D74" s="113"/>
      <c r="E74" s="114"/>
      <c r="F74" s="115"/>
      <c r="G74" s="115"/>
    </row>
    <row r="75" spans="1:8" ht="18" x14ac:dyDescent="0.25">
      <c r="D75" s="116"/>
      <c r="E75" s="116"/>
      <c r="F75" s="36"/>
      <c r="G75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>
        <v>7</v>
      </c>
      <c r="E9" s="100">
        <v>976475</v>
      </c>
      <c r="F9" s="101">
        <v>261594</v>
      </c>
      <c r="G9" s="102">
        <f>+F9/E9</f>
        <v>0.26789625950485163</v>
      </c>
      <c r="H9" s="15"/>
    </row>
    <row r="10" spans="1:8" ht="15.75" x14ac:dyDescent="0.25">
      <c r="A10" s="136" t="s">
        <v>131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</v>
      </c>
      <c r="B11" s="137"/>
      <c r="C11" s="14"/>
      <c r="D11" s="71">
        <v>2</v>
      </c>
      <c r="E11" s="100">
        <v>248283</v>
      </c>
      <c r="F11" s="101">
        <v>40640</v>
      </c>
      <c r="G11" s="102">
        <f>F11/E11</f>
        <v>0.16368418296862855</v>
      </c>
      <c r="H11" s="15"/>
    </row>
    <row r="12" spans="1:8" ht="15.75" x14ac:dyDescent="0.25">
      <c r="A12" s="136" t="s">
        <v>12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105</v>
      </c>
      <c r="B13" s="137"/>
      <c r="C13" s="14"/>
      <c r="D13" s="71"/>
      <c r="E13" s="100"/>
      <c r="F13" s="101"/>
      <c r="G13" s="102"/>
      <c r="H13" s="15"/>
    </row>
    <row r="14" spans="1:8" ht="15.75" x14ac:dyDescent="0.25">
      <c r="A14" s="136" t="s">
        <v>53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98</v>
      </c>
      <c r="B15" s="137"/>
      <c r="C15" s="14"/>
      <c r="D15" s="71">
        <v>1</v>
      </c>
      <c r="E15" s="100">
        <v>193514</v>
      </c>
      <c r="F15" s="101">
        <v>82607</v>
      </c>
      <c r="G15" s="102">
        <f>F15/E15</f>
        <v>0.42687867544467067</v>
      </c>
      <c r="H15" s="15"/>
    </row>
    <row r="16" spans="1:8" ht="15.75" x14ac:dyDescent="0.25">
      <c r="A16" s="136" t="s">
        <v>113</v>
      </c>
      <c r="B16" s="137"/>
      <c r="C16" s="14"/>
      <c r="D16" s="71"/>
      <c r="E16" s="100"/>
      <c r="F16" s="101"/>
      <c r="G16" s="102"/>
      <c r="H16" s="15"/>
    </row>
    <row r="17" spans="1:8" ht="15.75" x14ac:dyDescent="0.25">
      <c r="A17" s="136" t="s">
        <v>13</v>
      </c>
      <c r="B17" s="137"/>
      <c r="C17" s="14"/>
      <c r="D17" s="71"/>
      <c r="E17" s="100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/>
      <c r="E18" s="100"/>
      <c r="F18" s="101"/>
      <c r="G18" s="102"/>
      <c r="H18" s="15"/>
    </row>
    <row r="19" spans="1:8" ht="15.75" x14ac:dyDescent="0.25">
      <c r="A19" s="136" t="s">
        <v>15</v>
      </c>
      <c r="B19" s="137"/>
      <c r="C19" s="14"/>
      <c r="D19" s="71">
        <v>1</v>
      </c>
      <c r="E19" s="100">
        <v>483164</v>
      </c>
      <c r="F19" s="101">
        <v>131282</v>
      </c>
      <c r="G19" s="102">
        <f>F19/E19</f>
        <v>0.27171312432217631</v>
      </c>
      <c r="H19" s="15"/>
    </row>
    <row r="20" spans="1:8" ht="15.75" x14ac:dyDescent="0.25">
      <c r="A20" s="136" t="s">
        <v>16</v>
      </c>
      <c r="B20" s="137"/>
      <c r="C20" s="14"/>
      <c r="D20" s="71"/>
      <c r="E20" s="100"/>
      <c r="F20" s="101"/>
      <c r="G20" s="102"/>
      <c r="H20" s="15"/>
    </row>
    <row r="21" spans="1:8" ht="15.75" x14ac:dyDescent="0.25">
      <c r="A21" s="136" t="s">
        <v>102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0">
        <v>227329</v>
      </c>
      <c r="F22" s="101">
        <v>95434.5</v>
      </c>
      <c r="G22" s="102">
        <f>F22/E22</f>
        <v>0.41980785557495964</v>
      </c>
      <c r="H22" s="15"/>
    </row>
    <row r="23" spans="1:8" ht="15.75" x14ac:dyDescent="0.25">
      <c r="A23" s="136" t="s">
        <v>133</v>
      </c>
      <c r="B23" s="137"/>
      <c r="C23" s="14"/>
      <c r="D23" s="71"/>
      <c r="E23" s="100"/>
      <c r="F23" s="101"/>
      <c r="G23" s="102"/>
      <c r="H23" s="15"/>
    </row>
    <row r="24" spans="1:8" ht="15.75" x14ac:dyDescent="0.25">
      <c r="A24" s="136" t="s">
        <v>19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0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31955</v>
      </c>
      <c r="F29" s="101">
        <v>13035</v>
      </c>
      <c r="G29" s="102">
        <f>F29/E29</f>
        <v>0.40791738382099829</v>
      </c>
      <c r="H29" s="15"/>
    </row>
    <row r="30" spans="1:8" ht="15.75" x14ac:dyDescent="0.25">
      <c r="A30" s="139" t="s">
        <v>25</v>
      </c>
      <c r="B30" s="137"/>
      <c r="C30" s="14"/>
      <c r="D30" s="71">
        <v>1</v>
      </c>
      <c r="E30" s="101">
        <v>199370</v>
      </c>
      <c r="F30" s="101">
        <v>57018</v>
      </c>
      <c r="G30" s="102">
        <f>F30/E30</f>
        <v>0.28599087124441991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109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123497</v>
      </c>
      <c r="F34" s="101">
        <v>51535.5</v>
      </c>
      <c r="G34" s="102">
        <f>+F34/E34</f>
        <v>0.41730163485752692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2483587</v>
      </c>
      <c r="F39" s="112">
        <f>SUM(F9:F38)</f>
        <v>733146</v>
      </c>
      <c r="G39" s="117">
        <f>F39/E39</f>
        <v>0.29519642355995585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4607599.01</v>
      </c>
      <c r="F44" s="101">
        <v>278503.78999999998</v>
      </c>
      <c r="G44" s="118">
        <f t="shared" ref="G44:G50" si="0">1-(+F44/E44)</f>
        <v>0.9395555495615926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418495.45</v>
      </c>
      <c r="F45" s="101">
        <v>75833.45</v>
      </c>
      <c r="G45" s="118">
        <f t="shared" si="0"/>
        <v>0.81879504305243944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5831041.5</v>
      </c>
      <c r="F46" s="101">
        <v>413955.12</v>
      </c>
      <c r="G46" s="118">
        <f t="shared" si="0"/>
        <v>0.92900837354698984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3403589.75</v>
      </c>
      <c r="F47" s="101">
        <v>190096.44</v>
      </c>
      <c r="G47" s="118">
        <f t="shared" si="0"/>
        <v>0.9441482511222159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5186196</v>
      </c>
      <c r="F48" s="101">
        <v>467802.98</v>
      </c>
      <c r="G48" s="118">
        <f t="shared" si="0"/>
        <v>0.90979843800735649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1001570</v>
      </c>
      <c r="F49" s="101">
        <v>64748</v>
      </c>
      <c r="G49" s="118">
        <f t="shared" si="0"/>
        <v>0.93535349501282983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1604635</v>
      </c>
      <c r="F50" s="101">
        <v>182952.87</v>
      </c>
      <c r="G50" s="118">
        <f t="shared" si="0"/>
        <v>0.88598474419416251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137675</v>
      </c>
      <c r="F52" s="101">
        <v>11100</v>
      </c>
      <c r="G52" s="118">
        <f>1-(+F52/E52)</f>
        <v>0.91937534047575808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44443220.259999998</v>
      </c>
      <c r="F53" s="101">
        <v>4941162.42</v>
      </c>
      <c r="G53" s="118">
        <f>1-(+F53/E53)</f>
        <v>0.88882078321297597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66634021.969999999</v>
      </c>
      <c r="F60" s="112">
        <f>SUM(F44:F59)</f>
        <v>6626155.0700000003</v>
      </c>
      <c r="G60" s="122">
        <f>1-(+F60/E60)</f>
        <v>0.90055898062129236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7359301.0700000003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5"/>
  <sheetViews>
    <sheetView showOutlineSymbols="0" topLeftCell="A2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153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128371</v>
      </c>
      <c r="F12" s="101">
        <v>44442.5</v>
      </c>
      <c r="G12" s="102">
        <f>F12/E12</f>
        <v>0.34620358180585958</v>
      </c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/>
      <c r="E19" s="101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152</v>
      </c>
      <c r="B30" s="137"/>
      <c r="C30" s="14"/>
      <c r="D30" s="71">
        <v>4</v>
      </c>
      <c r="E30" s="101">
        <v>395061</v>
      </c>
      <c r="F30" s="101">
        <v>62989</v>
      </c>
      <c r="G30" s="102">
        <f>F30/E30</f>
        <v>0.15944120021971289</v>
      </c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>
        <v>1500</v>
      </c>
      <c r="F35" s="101">
        <v>-3500</v>
      </c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5</v>
      </c>
      <c r="E39" s="112">
        <f>SUM(E9:E38)</f>
        <v>524932</v>
      </c>
      <c r="F39" s="112">
        <f>SUM(F9:F38)</f>
        <v>103931.5</v>
      </c>
      <c r="G39" s="117">
        <f>F39/E39</f>
        <v>0.19799040637644494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2"/>
    </row>
    <row r="41" spans="1:8" ht="18" x14ac:dyDescent="0.25">
      <c r="A41" s="23" t="s">
        <v>146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6</v>
      </c>
      <c r="E45" s="101">
        <v>787063</v>
      </c>
      <c r="F45" s="101">
        <v>46730.38</v>
      </c>
      <c r="G45" s="102">
        <f>1-(+F45/E45)</f>
        <v>0.94062688755537993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149</v>
      </c>
      <c r="B51" s="20"/>
      <c r="C51" s="21"/>
      <c r="D51" s="99">
        <f>SUM(D44:D47)</f>
        <v>6</v>
      </c>
      <c r="E51" s="105">
        <f>SUM(E44:E50)</f>
        <v>787063</v>
      </c>
      <c r="F51" s="105">
        <f>SUM(F44:F50)</f>
        <v>46730.38</v>
      </c>
      <c r="G51" s="106">
        <f>1-(+F51/E51)</f>
        <v>0.94062688755537993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ht="15.75" x14ac:dyDescent="0.25">
      <c r="A56" s="27" t="s">
        <v>33</v>
      </c>
      <c r="B56" s="28"/>
      <c r="C56" s="14"/>
      <c r="D56" s="71">
        <v>19</v>
      </c>
      <c r="E56" s="101">
        <v>1082036.5</v>
      </c>
      <c r="F56" s="101">
        <v>64457.2</v>
      </c>
      <c r="G56" s="102">
        <f>1-(+F56/E56)</f>
        <v>0.94042973596546886</v>
      </c>
      <c r="H56" s="15"/>
    </row>
    <row r="57" spans="1:8" ht="15.75" x14ac:dyDescent="0.25">
      <c r="A57" s="27" t="s">
        <v>34</v>
      </c>
      <c r="B57" s="28"/>
      <c r="C57" s="14"/>
      <c r="D57" s="71"/>
      <c r="E57" s="101"/>
      <c r="F57" s="101"/>
      <c r="G57" s="102"/>
      <c r="H57" s="15"/>
    </row>
    <row r="58" spans="1:8" ht="15.75" x14ac:dyDescent="0.25">
      <c r="A58" s="27" t="s">
        <v>35</v>
      </c>
      <c r="B58" s="28"/>
      <c r="C58" s="14"/>
      <c r="D58" s="71">
        <v>32</v>
      </c>
      <c r="E58" s="101">
        <v>1592447</v>
      </c>
      <c r="F58" s="101">
        <v>153103.48000000001</v>
      </c>
      <c r="G58" s="102">
        <f>1-(+F58/E58)</f>
        <v>0.90385646743659287</v>
      </c>
      <c r="H58" s="15"/>
    </row>
    <row r="59" spans="1:8" ht="15.75" x14ac:dyDescent="0.25">
      <c r="A59" s="27" t="s">
        <v>36</v>
      </c>
      <c r="B59" s="28"/>
      <c r="C59" s="14"/>
      <c r="D59" s="71">
        <v>4</v>
      </c>
      <c r="E59" s="101">
        <v>812731</v>
      </c>
      <c r="F59" s="101">
        <v>44623.5</v>
      </c>
      <c r="G59" s="102">
        <f>1-(+F59/E59)</f>
        <v>0.9450943793210792</v>
      </c>
      <c r="H59" s="15"/>
    </row>
    <row r="60" spans="1:8" ht="15.75" x14ac:dyDescent="0.25">
      <c r="A60" s="27" t="s">
        <v>37</v>
      </c>
      <c r="B60" s="28"/>
      <c r="C60" s="14"/>
      <c r="D60" s="71">
        <v>28</v>
      </c>
      <c r="E60" s="101">
        <v>2380692.86</v>
      </c>
      <c r="F60" s="101">
        <v>128525.82</v>
      </c>
      <c r="G60" s="102">
        <f t="shared" ref="G60:G66" si="0">1-(+F60/E60)</f>
        <v>0.94601327111133515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3</v>
      </c>
      <c r="E62" s="101">
        <v>106475</v>
      </c>
      <c r="F62" s="101">
        <v>16640</v>
      </c>
      <c r="G62" s="102">
        <f t="shared" si="0"/>
        <v>0.8437191829067856</v>
      </c>
      <c r="H62" s="2"/>
    </row>
    <row r="63" spans="1:8" ht="15.75" x14ac:dyDescent="0.25">
      <c r="A63" s="27" t="s">
        <v>40</v>
      </c>
      <c r="B63" s="28"/>
      <c r="C63" s="14"/>
      <c r="D63" s="71"/>
      <c r="E63" s="101"/>
      <c r="F63" s="101"/>
      <c r="G63" s="102"/>
      <c r="H63" s="2"/>
    </row>
    <row r="64" spans="1:8" ht="15.75" x14ac:dyDescent="0.25">
      <c r="A64" s="53" t="s">
        <v>41</v>
      </c>
      <c r="B64" s="28"/>
      <c r="C64" s="14"/>
      <c r="D64" s="71"/>
      <c r="E64" s="101"/>
      <c r="F64" s="101"/>
      <c r="G64" s="102"/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366</v>
      </c>
      <c r="E66" s="101">
        <v>29216572.129999999</v>
      </c>
      <c r="F66" s="101">
        <v>3300620.79</v>
      </c>
      <c r="G66" s="102">
        <f t="shared" si="0"/>
        <v>0.88702915676370964</v>
      </c>
      <c r="H66" s="2"/>
    </row>
    <row r="67" spans="1:8" ht="15.75" x14ac:dyDescent="0.25">
      <c r="A67" s="69" t="s">
        <v>93</v>
      </c>
      <c r="B67" s="30"/>
      <c r="C67" s="14"/>
      <c r="D67" s="71"/>
      <c r="E67" s="101"/>
      <c r="F67" s="101"/>
      <c r="G67" s="102"/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</row>
    <row r="72" spans="1:8" ht="15.75" x14ac:dyDescent="0.25">
      <c r="A72" s="32"/>
      <c r="B72" s="18"/>
      <c r="C72" s="14"/>
      <c r="D72" s="72"/>
      <c r="E72" s="111"/>
      <c r="F72" s="111"/>
      <c r="G72" s="103"/>
    </row>
    <row r="73" spans="1:8" ht="15.75" x14ac:dyDescent="0.25">
      <c r="A73" s="20" t="s">
        <v>45</v>
      </c>
      <c r="B73" s="20"/>
      <c r="C73" s="21"/>
      <c r="D73" s="73">
        <f>SUM(D56:D69)</f>
        <v>452</v>
      </c>
      <c r="E73" s="112">
        <f>SUM(E56:E72)</f>
        <v>35190954.489999995</v>
      </c>
      <c r="F73" s="112">
        <f>SUM(F56:F72)</f>
        <v>3707970.79</v>
      </c>
      <c r="G73" s="106">
        <f>1-(+F73/E73)</f>
        <v>0.89463284404366827</v>
      </c>
    </row>
    <row r="74" spans="1:8" x14ac:dyDescent="0.2">
      <c r="A74" s="33"/>
      <c r="B74" s="33"/>
      <c r="C74" s="33"/>
      <c r="D74" s="113"/>
      <c r="E74" s="114"/>
      <c r="F74" s="115"/>
      <c r="G74" s="115"/>
    </row>
    <row r="75" spans="1:8" ht="18" x14ac:dyDescent="0.25">
      <c r="A75" s="34" t="s">
        <v>46</v>
      </c>
      <c r="B75" s="35"/>
      <c r="C75" s="35"/>
      <c r="D75" s="116"/>
      <c r="E75" s="116"/>
      <c r="F75" s="36">
        <f>F73+F39</f>
        <v>3811902.29</v>
      </c>
      <c r="G75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DECEMBER 2024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6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65"/>
    </row>
    <row r="11" spans="1:8" ht="15.75" x14ac:dyDescent="0.25">
      <c r="A11" s="136" t="s">
        <v>52</v>
      </c>
      <c r="B11" s="137"/>
      <c r="C11" s="14"/>
      <c r="D11" s="71"/>
      <c r="E11" s="101"/>
      <c r="F11" s="101"/>
      <c r="G11" s="118"/>
      <c r="H11" s="65"/>
    </row>
    <row r="12" spans="1:8" ht="15.75" x14ac:dyDescent="0.25">
      <c r="A12" s="136" t="s">
        <v>62</v>
      </c>
      <c r="B12" s="137"/>
      <c r="C12" s="14"/>
      <c r="D12" s="71"/>
      <c r="E12" s="101"/>
      <c r="F12" s="101"/>
      <c r="G12" s="118"/>
      <c r="H12" s="65"/>
    </row>
    <row r="13" spans="1:8" ht="15.75" x14ac:dyDescent="0.25">
      <c r="A13" s="136" t="s">
        <v>13</v>
      </c>
      <c r="B13" s="137"/>
      <c r="C13" s="14"/>
      <c r="D13" s="71"/>
      <c r="E13" s="101"/>
      <c r="F13" s="101"/>
      <c r="G13" s="118"/>
      <c r="H13" s="65"/>
    </row>
    <row r="14" spans="1:8" ht="15.75" x14ac:dyDescent="0.25">
      <c r="A14" s="136" t="s">
        <v>64</v>
      </c>
      <c r="B14" s="137"/>
      <c r="C14" s="14"/>
      <c r="D14" s="71"/>
      <c r="E14" s="101"/>
      <c r="F14" s="101"/>
      <c r="G14" s="118"/>
      <c r="H14" s="65"/>
    </row>
    <row r="15" spans="1:8" ht="15.75" x14ac:dyDescent="0.25">
      <c r="A15" s="136" t="s">
        <v>25</v>
      </c>
      <c r="B15" s="137"/>
      <c r="C15" s="14"/>
      <c r="D15" s="71">
        <v>3</v>
      </c>
      <c r="E15" s="101">
        <v>610223</v>
      </c>
      <c r="F15" s="101">
        <v>180913</v>
      </c>
      <c r="G15" s="118">
        <f>F15/E15</f>
        <v>0.29647030675671027</v>
      </c>
      <c r="H15" s="65"/>
    </row>
    <row r="16" spans="1:8" ht="15.75" x14ac:dyDescent="0.25">
      <c r="A16" s="136" t="s">
        <v>65</v>
      </c>
      <c r="B16" s="137"/>
      <c r="C16" s="14"/>
      <c r="D16" s="71"/>
      <c r="E16" s="101"/>
      <c r="F16" s="101"/>
      <c r="G16" s="118"/>
      <c r="H16" s="65"/>
    </row>
    <row r="17" spans="1:8" ht="15.75" x14ac:dyDescent="0.25">
      <c r="A17" s="136" t="s">
        <v>91</v>
      </c>
      <c r="B17" s="137"/>
      <c r="C17" s="14"/>
      <c r="D17" s="71"/>
      <c r="E17" s="101"/>
      <c r="F17" s="101"/>
      <c r="G17" s="118"/>
      <c r="H17" s="65"/>
    </row>
    <row r="18" spans="1:8" ht="15.75" x14ac:dyDescent="0.25">
      <c r="A18" s="136" t="s">
        <v>14</v>
      </c>
      <c r="B18" s="137"/>
      <c r="C18" s="14"/>
      <c r="D18" s="71"/>
      <c r="E18" s="101"/>
      <c r="F18" s="101"/>
      <c r="G18" s="118"/>
      <c r="H18" s="65"/>
    </row>
    <row r="19" spans="1:8" ht="15.75" x14ac:dyDescent="0.25">
      <c r="A19" s="136" t="s">
        <v>16</v>
      </c>
      <c r="B19" s="137"/>
      <c r="C19" s="14"/>
      <c r="D19" s="71">
        <v>1</v>
      </c>
      <c r="E19" s="101">
        <v>520963</v>
      </c>
      <c r="F19" s="101">
        <v>67087</v>
      </c>
      <c r="G19" s="118">
        <f>F19/E19</f>
        <v>0.12877498018093417</v>
      </c>
      <c r="H19" s="65"/>
    </row>
    <row r="20" spans="1:8" ht="15.75" x14ac:dyDescent="0.25">
      <c r="A20" s="136" t="s">
        <v>86</v>
      </c>
      <c r="B20" s="137"/>
      <c r="C20" s="14"/>
      <c r="D20" s="71"/>
      <c r="E20" s="101"/>
      <c r="F20" s="101"/>
      <c r="G20" s="118"/>
      <c r="H20" s="65"/>
    </row>
    <row r="21" spans="1:8" ht="15.75" x14ac:dyDescent="0.25">
      <c r="A21" s="136" t="s">
        <v>87</v>
      </c>
      <c r="B21" s="137"/>
      <c r="C21" s="14"/>
      <c r="D21" s="71"/>
      <c r="E21" s="101"/>
      <c r="F21" s="101"/>
      <c r="G21" s="118"/>
      <c r="H21" s="65"/>
    </row>
    <row r="22" spans="1:8" ht="15.75" x14ac:dyDescent="0.25">
      <c r="A22" s="136" t="s">
        <v>17</v>
      </c>
      <c r="B22" s="137"/>
      <c r="C22" s="14"/>
      <c r="D22" s="71"/>
      <c r="E22" s="101"/>
      <c r="F22" s="101"/>
      <c r="G22" s="118"/>
      <c r="H22" s="65"/>
    </row>
    <row r="23" spans="1:8" ht="15.75" x14ac:dyDescent="0.25">
      <c r="A23" s="136" t="s">
        <v>97</v>
      </c>
      <c r="B23" s="137"/>
      <c r="C23" s="14"/>
      <c r="D23" s="71"/>
      <c r="E23" s="101"/>
      <c r="F23" s="101"/>
      <c r="G23" s="118"/>
      <c r="H23" s="65"/>
    </row>
    <row r="24" spans="1:8" ht="15.75" x14ac:dyDescent="0.25">
      <c r="A24" s="136" t="s">
        <v>18</v>
      </c>
      <c r="B24" s="137"/>
      <c r="C24" s="14"/>
      <c r="D24" s="71">
        <v>2</v>
      </c>
      <c r="E24" s="101">
        <v>695503</v>
      </c>
      <c r="F24" s="101">
        <v>262683</v>
      </c>
      <c r="G24" s="118">
        <f>F24/E24</f>
        <v>0.37768780292824045</v>
      </c>
      <c r="H24" s="6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65"/>
    </row>
    <row r="26" spans="1:8" ht="15.75" x14ac:dyDescent="0.25">
      <c r="A26" s="138" t="s">
        <v>21</v>
      </c>
      <c r="B26" s="137"/>
      <c r="C26" s="14"/>
      <c r="D26" s="71">
        <v>4</v>
      </c>
      <c r="E26" s="101">
        <v>17373</v>
      </c>
      <c r="F26" s="101">
        <v>17373</v>
      </c>
      <c r="G26" s="118">
        <f>F26/E26</f>
        <v>1</v>
      </c>
      <c r="H26" s="6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6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65"/>
    </row>
    <row r="29" spans="1:8" ht="15.75" x14ac:dyDescent="0.25">
      <c r="A29" s="139" t="s">
        <v>88</v>
      </c>
      <c r="B29" s="137"/>
      <c r="C29" s="14"/>
      <c r="D29" s="71">
        <v>1</v>
      </c>
      <c r="E29" s="101">
        <v>99891</v>
      </c>
      <c r="F29" s="101">
        <v>28976</v>
      </c>
      <c r="G29" s="118">
        <f>F29/E29</f>
        <v>0.29007618303951305</v>
      </c>
      <c r="H29" s="65"/>
    </row>
    <row r="30" spans="1:8" ht="15.75" x14ac:dyDescent="0.25">
      <c r="A30" s="139" t="s">
        <v>109</v>
      </c>
      <c r="B30" s="137"/>
      <c r="C30" s="14"/>
      <c r="D30" s="71">
        <v>11</v>
      </c>
      <c r="E30" s="101">
        <v>1207779</v>
      </c>
      <c r="F30" s="101">
        <v>223808</v>
      </c>
      <c r="G30" s="118">
        <f>F30/E30</f>
        <v>0.1853054242539405</v>
      </c>
      <c r="H30" s="65"/>
    </row>
    <row r="31" spans="1:8" ht="15.75" x14ac:dyDescent="0.25">
      <c r="A31" s="139" t="s">
        <v>116</v>
      </c>
      <c r="B31" s="137"/>
      <c r="C31" s="14"/>
      <c r="D31" s="71"/>
      <c r="E31" s="101"/>
      <c r="F31" s="101"/>
      <c r="G31" s="118"/>
      <c r="H31" s="65"/>
    </row>
    <row r="32" spans="1:8" ht="15.75" x14ac:dyDescent="0.25">
      <c r="A32" s="139" t="s">
        <v>90</v>
      </c>
      <c r="B32" s="137"/>
      <c r="C32" s="14"/>
      <c r="D32" s="71"/>
      <c r="E32" s="101"/>
      <c r="F32" s="101"/>
      <c r="G32" s="118"/>
      <c r="H32" s="65"/>
    </row>
    <row r="33" spans="1:8" ht="15.75" x14ac:dyDescent="0.25">
      <c r="A33" s="139" t="s">
        <v>66</v>
      </c>
      <c r="B33" s="137"/>
      <c r="C33" s="14"/>
      <c r="D33" s="71"/>
      <c r="E33" s="101"/>
      <c r="F33" s="101"/>
      <c r="G33" s="118"/>
      <c r="H33" s="65"/>
    </row>
    <row r="34" spans="1:8" ht="15.75" x14ac:dyDescent="0.25">
      <c r="A34" s="139" t="s">
        <v>118</v>
      </c>
      <c r="B34" s="137"/>
      <c r="C34" s="14"/>
      <c r="D34" s="71">
        <v>1</v>
      </c>
      <c r="E34" s="101">
        <v>189922</v>
      </c>
      <c r="F34" s="101">
        <v>34872</v>
      </c>
      <c r="G34" s="118">
        <f>F34/E34</f>
        <v>0.18361221975337244</v>
      </c>
      <c r="H34" s="65"/>
    </row>
    <row r="35" spans="1:8" x14ac:dyDescent="0.2">
      <c r="A35" s="16" t="s">
        <v>28</v>
      </c>
      <c r="B35" s="13"/>
      <c r="C35" s="14"/>
      <c r="D35" s="72"/>
      <c r="E35" s="100">
        <v>390</v>
      </c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3342044</v>
      </c>
      <c r="F39" s="112">
        <f>SUM(F9:F38)</f>
        <v>815712</v>
      </c>
      <c r="G39" s="122">
        <f>F39/E39</f>
        <v>0.24407578116865009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32</v>
      </c>
      <c r="E44" s="101">
        <v>395194.85</v>
      </c>
      <c r="F44" s="101">
        <v>44543.75</v>
      </c>
      <c r="G44" s="118">
        <f>1-(+F44/E44)</f>
        <v>0.88728661317322333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68</v>
      </c>
      <c r="E46" s="101">
        <v>3059870.75</v>
      </c>
      <c r="F46" s="101">
        <v>269784.31</v>
      </c>
      <c r="G46" s="118">
        <f t="shared" ref="G46:G52" si="0">1-(+F46/E46)</f>
        <v>0.91183146869847365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2582882</v>
      </c>
      <c r="F47" s="101">
        <v>110844.32</v>
      </c>
      <c r="G47" s="118">
        <f t="shared" si="0"/>
        <v>0.95708502362864434</v>
      </c>
      <c r="H47" s="65"/>
    </row>
    <row r="48" spans="1:8" ht="15.75" x14ac:dyDescent="0.25">
      <c r="A48" s="27" t="s">
        <v>37</v>
      </c>
      <c r="B48" s="28"/>
      <c r="C48" s="14"/>
      <c r="D48" s="71">
        <v>68</v>
      </c>
      <c r="E48" s="101">
        <v>4035563.92</v>
      </c>
      <c r="F48" s="101">
        <v>372071.07</v>
      </c>
      <c r="G48" s="118">
        <f t="shared" si="0"/>
        <v>0.90780196339945474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1292620</v>
      </c>
      <c r="F50" s="101">
        <v>96908.85</v>
      </c>
      <c r="G50" s="118">
        <f t="shared" si="0"/>
        <v>0.92502912688957317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317880</v>
      </c>
      <c r="F51" s="101">
        <v>9130</v>
      </c>
      <c r="G51" s="118">
        <f t="shared" si="0"/>
        <v>0.97127846986284128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472550</v>
      </c>
      <c r="F52" s="101">
        <v>54875</v>
      </c>
      <c r="G52" s="118">
        <f t="shared" si="0"/>
        <v>0.88387472225161356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607</v>
      </c>
      <c r="E54" s="101">
        <v>37573873.780000001</v>
      </c>
      <c r="F54" s="101">
        <v>4299560.99</v>
      </c>
      <c r="G54" s="118">
        <f>1-(+F54/E54)</f>
        <v>0.88557046273230977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1068466.93</v>
      </c>
      <c r="F55" s="101">
        <v>64100.83</v>
      </c>
      <c r="G55" s="118">
        <f>1-(+F55/E55)</f>
        <v>0.94000672533683383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809</v>
      </c>
      <c r="E61" s="112">
        <f>SUM(E44:E60)</f>
        <v>50798902.229999997</v>
      </c>
      <c r="F61" s="112">
        <f>SUM(F44:F60)</f>
        <v>5321819.12</v>
      </c>
      <c r="G61" s="122">
        <f>1-(F61/E61)</f>
        <v>0.89523751722222999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6137531.1200000001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9" sqref="B19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DECEMBER 2024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+ARG!$D$39+CARUTHERSVILLE!$D$39+HOLLYWOOD!$D$39+HARKC!$D$39+BALLYSKC!$D$39+AMERKC!$D$39+LAGRANGE!$D$39+AMERSC!$D$39+RIVERCITY!$D$39+HORSESHOE!$D$39+ISLEBV!$D$39+STJO!$D$39+CAPE!$D$39</f>
        <v>420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+ARG!$E$39+CARUTHERSVILLE!$E$39+HOLLYWOOD!$E$39+HARKC!$E$39+BALLYSKC!$E$39+AMERKC!$E$39+LAGRANGE!$E$39+AMERSC!$E$39+RIVERCITY!$E$39+HORSESHOE!$E$39+ISLEBV!$E$39+STJO!$E$39+CAPE!$E$39</f>
        <v>114117893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+ARG!$F$39+CARUTHERSVILLE!$F$39+HOLLYWOOD!$F$39+HARKC!$F$39+BALLYSKC!$F$39+AMERKC!$F$39+LAGRANGE!$F$39+AMERSC!$F$39+RIVERCITY!$F$39+HORSESHOE!$F$39+ISLEBV!$F$39+STJO!$F$39+CAPE!$F$39</f>
        <v>24820368.020000003</v>
      </c>
      <c r="C8" s="57"/>
      <c r="D8" s="21"/>
    </row>
    <row r="9" spans="1:4" ht="20.25" x14ac:dyDescent="0.3">
      <c r="A9" s="90" t="s">
        <v>80</v>
      </c>
      <c r="B9" s="80">
        <f>B8/B7</f>
        <v>0.21749760153738559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RIVERCITY!$D$51+STJO!$D$51</f>
        <v>14</v>
      </c>
      <c r="C11" s="57"/>
      <c r="D11" s="21"/>
    </row>
    <row r="12" spans="1:4" ht="21.75" thickTop="1" thickBot="1" x14ac:dyDescent="0.35">
      <c r="A12" s="90" t="s">
        <v>128</v>
      </c>
      <c r="B12" s="98">
        <f>RIVERCITY!$E$51+STJO!$E$51</f>
        <v>2850723</v>
      </c>
      <c r="C12" s="57"/>
      <c r="D12" s="21"/>
    </row>
    <row r="13" spans="1:4" ht="21" thickTop="1" x14ac:dyDescent="0.3">
      <c r="A13" s="90" t="s">
        <v>129</v>
      </c>
      <c r="B13" s="98">
        <f>RIVERCITY!$F$51+STJO!$F$51</f>
        <v>115337.63</v>
      </c>
      <c r="C13" s="57"/>
      <c r="D13" s="21"/>
    </row>
    <row r="14" spans="1:4" ht="20.25" x14ac:dyDescent="0.3">
      <c r="A14" s="90" t="s">
        <v>84</v>
      </c>
      <c r="B14" s="80">
        <f>1-(B13/B12)</f>
        <v>0.95954091997012692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+ARG!$D$61+CARUTHERSVILLE!$D$60+HOLLYWOOD!$D$61+HARKC!$D$61+BALLYSKC!$D$62+AMERKC!$D$62+LAGRANGE!$D$60+AMERSC!$D$61+RIVERCITY!$D$73+HORSESHOE!$D$60+ISLEBV!$D$60+STJO!$D$73+CAPE!$D$61</f>
        <v>13160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+ARG!$E$61+CARUTHERSVILLE!$E$60+HOLLYWOOD!$E$61+HARKC!$E$61+BALLYSKC!$E$62+AMERKC!$E$62+LAGRANGE!$E$60+AMERSC!$E$61+RIVERCITY!$E$73+HORSESHOE!$E$60+ISLEBV!$E$60+STJO!$E$73+CAPE!$E$61</f>
        <v>1448309706.7900002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+ARG!$F$61+CARUTHERSVILLE!$F$60+HOLLYWOOD!$F$61+HARKC!$F$61+BALLYSKC!$F$62+AMERKC!$F$62+LAGRANGE!$F$60+AMERSC!$F$61+RIVERCITY!$F$73+HORSESHOE!$F$60+ISLEBV!$F$60+STJO!$F$73+CAPE!$F$61</f>
        <v>139815908.44999999</v>
      </c>
      <c r="C18" s="21"/>
      <c r="D18" s="21"/>
    </row>
    <row r="19" spans="1:4" ht="20.25" x14ac:dyDescent="0.3">
      <c r="A19" s="90" t="s">
        <v>84</v>
      </c>
      <c r="B19" s="80">
        <f>1-(B18/B17)</f>
        <v>0.90346270014313124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164751614.09999999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131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11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12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105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53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98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13</v>
      </c>
      <c r="B17" s="137"/>
      <c r="C17" s="14"/>
      <c r="D17" s="71"/>
      <c r="E17" s="101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446437</v>
      </c>
      <c r="F18" s="101">
        <v>158491</v>
      </c>
      <c r="G18" s="118">
        <f>F18/E18</f>
        <v>0.35501313735196677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16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102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56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133</v>
      </c>
      <c r="B23" s="137"/>
      <c r="C23" s="14"/>
      <c r="D23" s="71"/>
      <c r="E23" s="101"/>
      <c r="F23" s="101"/>
      <c r="G23" s="118"/>
      <c r="H23" s="15"/>
    </row>
    <row r="24" spans="1:8" ht="15.75" x14ac:dyDescent="0.25">
      <c r="A24" s="136" t="s">
        <v>19</v>
      </c>
      <c r="B24" s="137"/>
      <c r="C24" s="14"/>
      <c r="D24" s="71"/>
      <c r="E24" s="101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23621</v>
      </c>
      <c r="F29" s="101">
        <v>10196</v>
      </c>
      <c r="G29" s="118">
        <f>F29/E29</f>
        <v>0.4316498031412726</v>
      </c>
      <c r="H29" s="15"/>
    </row>
    <row r="30" spans="1:8" ht="15.75" x14ac:dyDescent="0.25">
      <c r="A30" s="139" t="s">
        <v>25</v>
      </c>
      <c r="B30" s="137"/>
      <c r="C30" s="14"/>
      <c r="D30" s="71">
        <v>2</v>
      </c>
      <c r="E30" s="101">
        <v>332686</v>
      </c>
      <c r="F30" s="101">
        <v>127009</v>
      </c>
      <c r="G30" s="118">
        <f>F30/E30</f>
        <v>0.38176839422157832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109</v>
      </c>
      <c r="B32" s="137"/>
      <c r="C32" s="14"/>
      <c r="D32" s="71">
        <v>4</v>
      </c>
      <c r="E32" s="101">
        <v>774482</v>
      </c>
      <c r="F32" s="101">
        <v>106457</v>
      </c>
      <c r="G32" s="118">
        <f>F32/E32</f>
        <v>0.13745574461381929</v>
      </c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34936</v>
      </c>
      <c r="F34" s="101">
        <v>13261</v>
      </c>
      <c r="G34" s="118">
        <f>F34/E34</f>
        <v>0.37957980306846806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1612162</v>
      </c>
      <c r="F39" s="112">
        <f>SUM(F9:F38)</f>
        <v>415414</v>
      </c>
      <c r="G39" s="122">
        <f>F39/E39</f>
        <v>0.25767509716765435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437620.6</v>
      </c>
      <c r="F44" s="101">
        <v>27740.99</v>
      </c>
      <c r="G44" s="118">
        <f>1-(+F44/E44)</f>
        <v>0.93660949690211104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31</v>
      </c>
      <c r="E46" s="101">
        <v>1785071.75</v>
      </c>
      <c r="F46" s="101">
        <v>175240.13</v>
      </c>
      <c r="G46" s="118">
        <f>1-(+F46/E46)</f>
        <v>0.9018302037439111</v>
      </c>
      <c r="H46" s="15"/>
    </row>
    <row r="47" spans="1:8" ht="15.75" x14ac:dyDescent="0.25">
      <c r="A47" s="27" t="s">
        <v>36</v>
      </c>
      <c r="B47" s="28"/>
      <c r="C47" s="14"/>
      <c r="D47" s="71">
        <v>9</v>
      </c>
      <c r="E47" s="101">
        <v>2401458.75</v>
      </c>
      <c r="F47" s="101">
        <v>120513.12</v>
      </c>
      <c r="G47" s="118">
        <f>1-(+F47/E47)</f>
        <v>0.94981670203579383</v>
      </c>
      <c r="H47" s="15"/>
    </row>
    <row r="48" spans="1:8" ht="15.75" x14ac:dyDescent="0.25">
      <c r="A48" s="27" t="s">
        <v>37</v>
      </c>
      <c r="B48" s="28"/>
      <c r="C48" s="14"/>
      <c r="D48" s="71">
        <v>43</v>
      </c>
      <c r="E48" s="101">
        <v>2841139</v>
      </c>
      <c r="F48" s="101">
        <v>239786.43</v>
      </c>
      <c r="G48" s="118">
        <f>1-(+F48/E48)</f>
        <v>0.91560200680079362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3</v>
      </c>
      <c r="E50" s="101">
        <v>1031885</v>
      </c>
      <c r="F50" s="101">
        <v>73566</v>
      </c>
      <c r="G50" s="118">
        <f>1-(+F50/E50)</f>
        <v>0.9287071718263179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479</v>
      </c>
      <c r="E53" s="101">
        <v>33806619.210000001</v>
      </c>
      <c r="F53" s="101">
        <v>3759806.71</v>
      </c>
      <c r="G53" s="118">
        <f>1-(+F53/E53)</f>
        <v>0.88878489485609824</v>
      </c>
      <c r="H53" s="15"/>
    </row>
    <row r="54" spans="1:8" ht="15.75" x14ac:dyDescent="0.25">
      <c r="A54" s="29" t="s">
        <v>61</v>
      </c>
      <c r="B54" s="30"/>
      <c r="C54" s="14"/>
      <c r="D54" s="71">
        <v>3</v>
      </c>
      <c r="E54" s="101">
        <v>108936.07</v>
      </c>
      <c r="F54" s="101">
        <v>11221.77</v>
      </c>
      <c r="G54" s="118">
        <f>1-(+F54/E54)</f>
        <v>0.89698756343973118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580</v>
      </c>
      <c r="E60" s="112">
        <f>SUM(E44:E59)</f>
        <v>42412730.380000003</v>
      </c>
      <c r="F60" s="112">
        <f>SUM(F44:F59)</f>
        <v>4407875.1499999994</v>
      </c>
      <c r="G60" s="122">
        <f>1-(F60/E60)</f>
        <v>0.89607188430201701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4823289.1499999994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>
        <v>5</v>
      </c>
      <c r="E9" s="101">
        <v>1277933</v>
      </c>
      <c r="F9" s="101">
        <v>221785</v>
      </c>
      <c r="G9" s="118">
        <f>F9/E9</f>
        <v>0.17354978703891363</v>
      </c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96</v>
      </c>
      <c r="B11" s="137"/>
      <c r="C11" s="14"/>
      <c r="D11" s="71">
        <v>7</v>
      </c>
      <c r="E11" s="101">
        <v>1215662</v>
      </c>
      <c r="F11" s="101">
        <v>358710.5</v>
      </c>
      <c r="G11" s="118">
        <f>F11/E11</f>
        <v>0.29507420648173588</v>
      </c>
      <c r="H11" s="15"/>
    </row>
    <row r="12" spans="1:8" ht="15.75" x14ac:dyDescent="0.25">
      <c r="A12" s="136" t="s">
        <v>66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100</v>
      </c>
      <c r="B13" s="137"/>
      <c r="C13" s="14"/>
      <c r="D13" s="71">
        <v>3</v>
      </c>
      <c r="E13" s="101">
        <v>984794</v>
      </c>
      <c r="F13" s="101">
        <v>342304.87</v>
      </c>
      <c r="G13" s="118">
        <f>F13/E13</f>
        <v>0.34759032853571409</v>
      </c>
      <c r="H13" s="15"/>
    </row>
    <row r="14" spans="1:8" ht="15.75" x14ac:dyDescent="0.25">
      <c r="A14" s="136" t="s">
        <v>25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102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1">
        <v>157357</v>
      </c>
      <c r="F17" s="101">
        <v>40345</v>
      </c>
      <c r="G17" s="118">
        <f t="shared" ref="G17:G24" si="0">F17/E17</f>
        <v>0.25639151737768262</v>
      </c>
      <c r="H17" s="15"/>
    </row>
    <row r="18" spans="1:8" ht="15.75" x14ac:dyDescent="0.25">
      <c r="A18" s="136" t="s">
        <v>15</v>
      </c>
      <c r="B18" s="137"/>
      <c r="C18" s="14"/>
      <c r="D18" s="71">
        <v>2</v>
      </c>
      <c r="E18" s="101">
        <v>1329233</v>
      </c>
      <c r="F18" s="101">
        <v>594587</v>
      </c>
      <c r="G18" s="118">
        <f t="shared" si="0"/>
        <v>0.44731585809259927</v>
      </c>
      <c r="H18" s="15"/>
    </row>
    <row r="19" spans="1:8" ht="15.75" x14ac:dyDescent="0.25">
      <c r="A19" s="136" t="s">
        <v>54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150</v>
      </c>
      <c r="B20" s="137"/>
      <c r="C20" s="14"/>
      <c r="D20" s="71">
        <v>2</v>
      </c>
      <c r="E20" s="101">
        <v>681846</v>
      </c>
      <c r="F20" s="101">
        <v>200002.5</v>
      </c>
      <c r="G20" s="118">
        <f t="shared" si="0"/>
        <v>0.29332503233868057</v>
      </c>
      <c r="H20" s="15"/>
    </row>
    <row r="21" spans="1:8" ht="15.75" x14ac:dyDescent="0.25">
      <c r="A21" s="136" t="s">
        <v>55</v>
      </c>
      <c r="B21" s="137"/>
      <c r="C21" s="14"/>
      <c r="D21" s="71">
        <v>5</v>
      </c>
      <c r="E21" s="101">
        <v>6046521</v>
      </c>
      <c r="F21" s="101">
        <v>1055453.5</v>
      </c>
      <c r="G21" s="118">
        <f t="shared" si="0"/>
        <v>0.17455550059282024</v>
      </c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1">
        <v>333298</v>
      </c>
      <c r="F22" s="101">
        <v>5460</v>
      </c>
      <c r="G22" s="118">
        <f t="shared" si="0"/>
        <v>1.638173646406519E-2</v>
      </c>
      <c r="H22" s="15"/>
    </row>
    <row r="23" spans="1:8" ht="15.75" x14ac:dyDescent="0.25">
      <c r="A23" s="138" t="s">
        <v>20</v>
      </c>
      <c r="B23" s="137"/>
      <c r="C23" s="14"/>
      <c r="D23" s="71">
        <v>4</v>
      </c>
      <c r="E23" s="101">
        <v>720945</v>
      </c>
      <c r="F23" s="101">
        <v>154164</v>
      </c>
      <c r="G23" s="118">
        <f t="shared" si="0"/>
        <v>0.21383600690760043</v>
      </c>
      <c r="H23" s="15"/>
    </row>
    <row r="24" spans="1:8" ht="15.75" x14ac:dyDescent="0.25">
      <c r="A24" s="138" t="s">
        <v>21</v>
      </c>
      <c r="B24" s="137"/>
      <c r="C24" s="14"/>
      <c r="D24" s="71">
        <v>20</v>
      </c>
      <c r="E24" s="101">
        <v>306026</v>
      </c>
      <c r="F24" s="101">
        <v>306026</v>
      </c>
      <c r="G24" s="118">
        <f t="shared" si="0"/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1">
        <v>71808</v>
      </c>
      <c r="F26" s="101">
        <v>19258</v>
      </c>
      <c r="G26" s="118">
        <f>F26/E26</f>
        <v>0.26818738859180036</v>
      </c>
      <c r="H26" s="15"/>
    </row>
    <row r="27" spans="1:8" ht="15.75" x14ac:dyDescent="0.25">
      <c r="A27" s="136" t="s">
        <v>114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1">
        <v>93101</v>
      </c>
      <c r="F28" s="101">
        <v>36148</v>
      </c>
      <c r="G28" s="118">
        <f>F28/E28</f>
        <v>0.38826650626738701</v>
      </c>
      <c r="H28" s="15"/>
    </row>
    <row r="29" spans="1:8" ht="15.75" x14ac:dyDescent="0.25">
      <c r="A29" s="139" t="s">
        <v>110</v>
      </c>
      <c r="B29" s="137"/>
      <c r="C29" s="14"/>
      <c r="D29" s="71">
        <v>1</v>
      </c>
      <c r="E29" s="101">
        <v>77522</v>
      </c>
      <c r="F29" s="101">
        <v>36077.5</v>
      </c>
      <c r="G29" s="118">
        <f>F29/E29</f>
        <v>0.4653840200201233</v>
      </c>
      <c r="H29" s="15"/>
    </row>
    <row r="30" spans="1:8" ht="15.75" x14ac:dyDescent="0.25">
      <c r="A30" s="139" t="s">
        <v>115</v>
      </c>
      <c r="B30" s="137"/>
      <c r="C30" s="14"/>
      <c r="D30" s="71"/>
      <c r="E30" s="121"/>
      <c r="F30" s="101"/>
      <c r="G30" s="118"/>
      <c r="H30" s="15"/>
    </row>
    <row r="31" spans="1:8" ht="15.75" x14ac:dyDescent="0.25">
      <c r="A31" s="139" t="s">
        <v>135</v>
      </c>
      <c r="B31" s="137"/>
      <c r="C31" s="14"/>
      <c r="D31" s="71"/>
      <c r="E31" s="121"/>
      <c r="F31" s="101"/>
      <c r="G31" s="118"/>
      <c r="H31" s="15"/>
    </row>
    <row r="32" spans="1:8" ht="15.75" x14ac:dyDescent="0.25">
      <c r="A32" s="139" t="s">
        <v>57</v>
      </c>
      <c r="B32" s="137"/>
      <c r="C32" s="14"/>
      <c r="D32" s="71">
        <v>11</v>
      </c>
      <c r="E32" s="121">
        <v>1675189</v>
      </c>
      <c r="F32" s="121">
        <v>538373.68999999994</v>
      </c>
      <c r="G32" s="118">
        <f>F32/E32</f>
        <v>0.321380865084477</v>
      </c>
      <c r="H32" s="15"/>
    </row>
    <row r="33" spans="1:8" ht="15.75" x14ac:dyDescent="0.25">
      <c r="A33" s="136" t="s">
        <v>132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6" t="s">
        <v>91</v>
      </c>
      <c r="B34" s="137"/>
      <c r="C34" s="14"/>
      <c r="D34" s="71">
        <v>1</v>
      </c>
      <c r="E34" s="101">
        <v>409050</v>
      </c>
      <c r="F34" s="101">
        <v>66840</v>
      </c>
      <c r="G34" s="118">
        <f>F34/E34</f>
        <v>0.1634030069673634</v>
      </c>
      <c r="H34" s="15"/>
    </row>
    <row r="35" spans="1:8" x14ac:dyDescent="0.2">
      <c r="A35" s="16" t="s">
        <v>28</v>
      </c>
      <c r="B35" s="13"/>
      <c r="C35" s="14"/>
      <c r="D35" s="72"/>
      <c r="E35" s="120">
        <v>1032970</v>
      </c>
      <c r="F35" s="101">
        <v>160684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65</v>
      </c>
      <c r="E39" s="112">
        <f>SUM(E9:E38)</f>
        <v>16413255</v>
      </c>
      <c r="F39" s="112">
        <f>SUM(F9:F38)</f>
        <v>4136219.56</v>
      </c>
      <c r="G39" s="122">
        <f>F39/E39</f>
        <v>0.25200483146091374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185</v>
      </c>
      <c r="E44" s="101">
        <v>35796314.68</v>
      </c>
      <c r="F44" s="101">
        <v>2298891.5499999998</v>
      </c>
      <c r="G44" s="118">
        <f t="shared" ref="G44:G50" si="1">1-(+F44/E44)</f>
        <v>0.93577854115567849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5688761.4699999997</v>
      </c>
      <c r="F45" s="101">
        <v>597799.43999999994</v>
      </c>
      <c r="G45" s="118">
        <f t="shared" si="1"/>
        <v>0.89491571352525001</v>
      </c>
      <c r="H45" s="15"/>
    </row>
    <row r="46" spans="1:8" ht="15.75" x14ac:dyDescent="0.25">
      <c r="A46" s="27" t="s">
        <v>35</v>
      </c>
      <c r="B46" s="28"/>
      <c r="C46" s="14"/>
      <c r="D46" s="71">
        <v>201</v>
      </c>
      <c r="E46" s="101">
        <v>16234145.4</v>
      </c>
      <c r="F46" s="101">
        <v>1153619.82</v>
      </c>
      <c r="G46" s="118">
        <f t="shared" si="1"/>
        <v>0.92893867884169623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299588.5</v>
      </c>
      <c r="F47" s="101">
        <v>21526</v>
      </c>
      <c r="G47" s="118">
        <f t="shared" si="1"/>
        <v>0.92814810982397522</v>
      </c>
      <c r="H47" s="15"/>
    </row>
    <row r="48" spans="1:8" ht="15.75" x14ac:dyDescent="0.25">
      <c r="A48" s="27" t="s">
        <v>37</v>
      </c>
      <c r="B48" s="28"/>
      <c r="C48" s="14"/>
      <c r="D48" s="71">
        <v>134</v>
      </c>
      <c r="E48" s="101">
        <v>17813477.5</v>
      </c>
      <c r="F48" s="101">
        <v>821961.41</v>
      </c>
      <c r="G48" s="118">
        <f t="shared" si="1"/>
        <v>0.95385733021528218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113036</v>
      </c>
      <c r="F49" s="101">
        <v>11525</v>
      </c>
      <c r="G49" s="118">
        <f t="shared" si="1"/>
        <v>0.89804133196503766</v>
      </c>
      <c r="H49" s="15"/>
    </row>
    <row r="50" spans="1:8" ht="15.75" x14ac:dyDescent="0.25">
      <c r="A50" s="27" t="s">
        <v>39</v>
      </c>
      <c r="B50" s="28"/>
      <c r="C50" s="14"/>
      <c r="D50" s="71">
        <v>16</v>
      </c>
      <c r="E50" s="101">
        <v>1855900</v>
      </c>
      <c r="F50" s="101">
        <v>155545.16</v>
      </c>
      <c r="G50" s="118">
        <f t="shared" si="1"/>
        <v>0.91618882482892394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347525</v>
      </c>
      <c r="F52" s="101">
        <v>44500</v>
      </c>
      <c r="G52" s="118">
        <f>1-(+F52/E52)</f>
        <v>0.87195165815408959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264900</v>
      </c>
      <c r="F53" s="101">
        <v>-25500</v>
      </c>
      <c r="G53" s="118">
        <f>1-(+F53/E53)</f>
        <v>1.0962627406568517</v>
      </c>
      <c r="H53" s="15"/>
    </row>
    <row r="54" spans="1:8" ht="15.75" x14ac:dyDescent="0.25">
      <c r="A54" s="27" t="s">
        <v>60</v>
      </c>
      <c r="B54" s="30"/>
      <c r="C54" s="14"/>
      <c r="D54" s="71">
        <v>991</v>
      </c>
      <c r="E54" s="101">
        <v>121173281.7</v>
      </c>
      <c r="F54" s="101">
        <v>13147360.050000001</v>
      </c>
      <c r="G54" s="118">
        <f>1-(+F54/E54)</f>
        <v>0.8914995132132334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328892.49</v>
      </c>
      <c r="F55" s="101">
        <v>36029.769999999997</v>
      </c>
      <c r="G55" s="118">
        <f>1-(+F55/E55)</f>
        <v>0.89045122313373593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19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15"/>
    </row>
    <row r="58" spans="1:8" x14ac:dyDescent="0.2">
      <c r="A58" s="16" t="s">
        <v>44</v>
      </c>
      <c r="B58" s="28"/>
      <c r="C58" s="14"/>
      <c r="D58" s="72"/>
      <c r="E58" s="120"/>
      <c r="F58" s="101"/>
      <c r="G58" s="119"/>
      <c r="H58" s="15"/>
    </row>
    <row r="59" spans="1:8" x14ac:dyDescent="0.2">
      <c r="A59" s="16" t="s">
        <v>30</v>
      </c>
      <c r="B59" s="28"/>
      <c r="C59" s="14"/>
      <c r="D59" s="72"/>
      <c r="E59" s="120"/>
      <c r="F59" s="121"/>
      <c r="G59" s="119"/>
      <c r="H59" s="15"/>
    </row>
    <row r="60" spans="1:8" ht="15.75" x14ac:dyDescent="0.25">
      <c r="A60" s="32"/>
      <c r="B60" s="18"/>
      <c r="C60" s="21"/>
      <c r="D60" s="72"/>
      <c r="E60" s="111"/>
      <c r="F60" s="111"/>
      <c r="G60" s="119"/>
      <c r="H60" s="15"/>
    </row>
    <row r="61" spans="1:8" ht="15.75" x14ac:dyDescent="0.25">
      <c r="A61" s="20" t="s">
        <v>45</v>
      </c>
      <c r="B61" s="20"/>
      <c r="C61" s="33"/>
      <c r="D61" s="73">
        <f>SUM(D44:D57)</f>
        <v>1546</v>
      </c>
      <c r="E61" s="112">
        <f>SUM(E44:E60)</f>
        <v>199915822.74000001</v>
      </c>
      <c r="F61" s="112">
        <f>SUM(F44:F60)</f>
        <v>18263258.199999999</v>
      </c>
      <c r="G61" s="122">
        <f>1-(+F61/E61)</f>
        <v>0.90864525904109039</v>
      </c>
      <c r="H61" s="2"/>
    </row>
    <row r="62" spans="1:8" ht="18" x14ac:dyDescent="0.25">
      <c r="A62" s="33"/>
      <c r="B62" s="33"/>
      <c r="C62" s="35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>
        <f>F61+F39</f>
        <v>22399477.759999998</v>
      </c>
      <c r="G63" s="116"/>
      <c r="H63" s="2"/>
    </row>
    <row r="64" spans="1:8" ht="20.25" customHeight="1" x14ac:dyDescent="0.25">
      <c r="A64" s="34"/>
      <c r="B64" s="35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10</v>
      </c>
      <c r="E10" s="100">
        <v>2601763</v>
      </c>
      <c r="F10" s="101">
        <v>471512</v>
      </c>
      <c r="G10" s="126">
        <f t="shared" ref="G10:G22" si="0">F10/E10</f>
        <v>0.1812278827856342</v>
      </c>
      <c r="H10" s="15"/>
    </row>
    <row r="11" spans="1:8" ht="15.75" x14ac:dyDescent="0.25">
      <c r="A11" s="136" t="s">
        <v>96</v>
      </c>
      <c r="B11" s="137"/>
      <c r="C11" s="14"/>
      <c r="D11" s="71">
        <v>10</v>
      </c>
      <c r="E11" s="100">
        <v>1428684</v>
      </c>
      <c r="F11" s="101">
        <v>386339</v>
      </c>
      <c r="G11" s="126">
        <f t="shared" si="0"/>
        <v>0.27041599121989185</v>
      </c>
      <c r="H11" s="15"/>
    </row>
    <row r="12" spans="1:8" ht="15.75" x14ac:dyDescent="0.25">
      <c r="A12" s="136" t="s">
        <v>66</v>
      </c>
      <c r="B12" s="137"/>
      <c r="C12" s="14"/>
      <c r="D12" s="71"/>
      <c r="E12" s="100"/>
      <c r="F12" s="101"/>
      <c r="G12" s="126"/>
      <c r="H12" s="15"/>
    </row>
    <row r="13" spans="1:8" ht="15.75" x14ac:dyDescent="0.25">
      <c r="A13" s="136" t="s">
        <v>100</v>
      </c>
      <c r="B13" s="137"/>
      <c r="C13" s="14"/>
      <c r="D13" s="71"/>
      <c r="E13" s="100"/>
      <c r="F13" s="101"/>
      <c r="G13" s="126"/>
      <c r="H13" s="15"/>
    </row>
    <row r="14" spans="1:8" ht="15.75" x14ac:dyDescent="0.25">
      <c r="A14" s="136" t="s">
        <v>25</v>
      </c>
      <c r="B14" s="137"/>
      <c r="C14" s="14"/>
      <c r="D14" s="71">
        <v>1</v>
      </c>
      <c r="E14" s="100">
        <v>418050</v>
      </c>
      <c r="F14" s="101">
        <v>148175</v>
      </c>
      <c r="G14" s="126">
        <f t="shared" si="0"/>
        <v>0.35444324841526131</v>
      </c>
      <c r="H14" s="15"/>
    </row>
    <row r="15" spans="1:8" ht="15.75" x14ac:dyDescent="0.25">
      <c r="A15" s="136" t="s">
        <v>102</v>
      </c>
      <c r="B15" s="137"/>
      <c r="C15" s="14"/>
      <c r="D15" s="71">
        <v>1</v>
      </c>
      <c r="E15" s="100">
        <v>171768</v>
      </c>
      <c r="F15" s="101">
        <v>10100</v>
      </c>
      <c r="G15" s="126">
        <f t="shared" si="0"/>
        <v>5.8800242187136136E-2</v>
      </c>
      <c r="H15" s="15"/>
    </row>
    <row r="16" spans="1:8" ht="15.75" x14ac:dyDescent="0.25">
      <c r="A16" s="136" t="s">
        <v>10</v>
      </c>
      <c r="B16" s="137"/>
      <c r="C16" s="14"/>
      <c r="D16" s="71">
        <v>1</v>
      </c>
      <c r="E16" s="100">
        <v>6000</v>
      </c>
      <c r="F16" s="101">
        <v>4767.5</v>
      </c>
      <c r="G16" s="126">
        <f t="shared" si="0"/>
        <v>0.79458333333333331</v>
      </c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0">
        <v>678418</v>
      </c>
      <c r="F17" s="101">
        <v>187735</v>
      </c>
      <c r="G17" s="118">
        <f t="shared" si="0"/>
        <v>0.27672467416843305</v>
      </c>
      <c r="H17" s="15"/>
    </row>
    <row r="18" spans="1:8" ht="15.75" x14ac:dyDescent="0.25">
      <c r="A18" s="136" t="s">
        <v>15</v>
      </c>
      <c r="B18" s="137"/>
      <c r="C18" s="14"/>
      <c r="D18" s="71">
        <v>3</v>
      </c>
      <c r="E18" s="100">
        <v>1222121</v>
      </c>
      <c r="F18" s="101">
        <v>377280</v>
      </c>
      <c r="G18" s="126">
        <f t="shared" si="0"/>
        <v>0.30870920309854755</v>
      </c>
      <c r="H18" s="15"/>
    </row>
    <row r="19" spans="1:8" ht="15.75" x14ac:dyDescent="0.25">
      <c r="A19" s="136" t="s">
        <v>54</v>
      </c>
      <c r="B19" s="137"/>
      <c r="C19" s="14"/>
      <c r="D19" s="71">
        <v>2</v>
      </c>
      <c r="E19" s="100">
        <v>493991</v>
      </c>
      <c r="F19" s="101">
        <v>177528.5</v>
      </c>
      <c r="G19" s="118">
        <f t="shared" si="0"/>
        <v>0.35937598053405834</v>
      </c>
      <c r="H19" s="15"/>
    </row>
    <row r="20" spans="1:8" ht="15.75" x14ac:dyDescent="0.25">
      <c r="A20" s="136" t="s">
        <v>150</v>
      </c>
      <c r="B20" s="137"/>
      <c r="C20" s="14"/>
      <c r="D20" s="71"/>
      <c r="E20" s="100"/>
      <c r="F20" s="101"/>
      <c r="G20" s="118"/>
      <c r="H20" s="15"/>
    </row>
    <row r="21" spans="1:8" ht="15.75" x14ac:dyDescent="0.25">
      <c r="A21" s="136" t="s">
        <v>55</v>
      </c>
      <c r="B21" s="137"/>
      <c r="C21" s="14"/>
      <c r="D21" s="71">
        <v>6</v>
      </c>
      <c r="E21" s="100">
        <v>4544555</v>
      </c>
      <c r="F21" s="101">
        <v>638725.5</v>
      </c>
      <c r="G21" s="118">
        <f t="shared" si="0"/>
        <v>0.14054742433527595</v>
      </c>
      <c r="H21" s="15"/>
    </row>
    <row r="22" spans="1:8" ht="15.75" x14ac:dyDescent="0.25">
      <c r="A22" s="136" t="s">
        <v>56</v>
      </c>
      <c r="B22" s="137"/>
      <c r="C22" s="14"/>
      <c r="D22" s="71">
        <v>3</v>
      </c>
      <c r="E22" s="100">
        <v>1519857</v>
      </c>
      <c r="F22" s="101">
        <v>340675.5</v>
      </c>
      <c r="G22" s="118">
        <f t="shared" si="0"/>
        <v>0.22414970618946387</v>
      </c>
      <c r="H22" s="15"/>
    </row>
    <row r="23" spans="1:8" ht="15.75" x14ac:dyDescent="0.25">
      <c r="A23" s="138" t="s">
        <v>20</v>
      </c>
      <c r="B23" s="137"/>
      <c r="C23" s="14"/>
      <c r="D23" s="71">
        <v>3</v>
      </c>
      <c r="E23" s="100">
        <v>790056</v>
      </c>
      <c r="F23" s="101">
        <v>205986</v>
      </c>
      <c r="G23" s="118">
        <f>F23/E23</f>
        <v>0.26072329050092652</v>
      </c>
      <c r="H23" s="15"/>
    </row>
    <row r="24" spans="1:8" ht="15.75" x14ac:dyDescent="0.25">
      <c r="A24" s="138" t="s">
        <v>21</v>
      </c>
      <c r="B24" s="137"/>
      <c r="C24" s="14"/>
      <c r="D24" s="71">
        <v>13</v>
      </c>
      <c r="E24" s="100">
        <v>224998</v>
      </c>
      <c r="F24" s="101">
        <v>224998</v>
      </c>
      <c r="G24" s="118">
        <f>F24/E24</f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0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0">
        <v>46352</v>
      </c>
      <c r="F26" s="101">
        <v>33789</v>
      </c>
      <c r="G26" s="118">
        <f>F26/E26</f>
        <v>0.728965308940283</v>
      </c>
      <c r="H26" s="15"/>
    </row>
    <row r="27" spans="1:8" ht="15.75" x14ac:dyDescent="0.25">
      <c r="A27" s="136" t="s">
        <v>114</v>
      </c>
      <c r="B27" s="137"/>
      <c r="C27" s="14"/>
      <c r="D27" s="71"/>
      <c r="E27" s="100"/>
      <c r="F27" s="101"/>
      <c r="G27" s="126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0">
        <v>156582</v>
      </c>
      <c r="F28" s="101">
        <v>71016</v>
      </c>
      <c r="G28" s="118">
        <f>F28/E28</f>
        <v>0.45353872092577691</v>
      </c>
      <c r="H28" s="15"/>
    </row>
    <row r="29" spans="1:8" ht="15.75" x14ac:dyDescent="0.25">
      <c r="A29" s="139" t="s">
        <v>110</v>
      </c>
      <c r="B29" s="137"/>
      <c r="C29" s="14"/>
      <c r="D29" s="71"/>
      <c r="E29" s="100"/>
      <c r="F29" s="100"/>
      <c r="G29" s="127"/>
      <c r="H29" s="15"/>
    </row>
    <row r="30" spans="1:8" ht="15.75" x14ac:dyDescent="0.25">
      <c r="A30" s="139" t="s">
        <v>115</v>
      </c>
      <c r="B30" s="137"/>
      <c r="C30" s="14"/>
      <c r="D30" s="71"/>
      <c r="E30" s="128"/>
      <c r="F30" s="101"/>
      <c r="G30" s="126"/>
      <c r="H30" s="15"/>
    </row>
    <row r="31" spans="1:8" ht="15.75" x14ac:dyDescent="0.25">
      <c r="A31" s="139" t="s">
        <v>135</v>
      </c>
      <c r="B31" s="137"/>
      <c r="C31" s="14"/>
      <c r="D31" s="71">
        <v>1</v>
      </c>
      <c r="E31" s="128">
        <v>218367</v>
      </c>
      <c r="F31" s="101">
        <v>80102.5</v>
      </c>
      <c r="G31" s="126">
        <f>F31/E31</f>
        <v>0.36682511551653868</v>
      </c>
      <c r="H31" s="15"/>
    </row>
    <row r="32" spans="1:8" ht="15.75" x14ac:dyDescent="0.25">
      <c r="A32" s="139" t="s">
        <v>57</v>
      </c>
      <c r="B32" s="137"/>
      <c r="C32" s="14"/>
      <c r="D32" s="71"/>
      <c r="E32" s="128"/>
      <c r="F32" s="121"/>
      <c r="G32" s="126"/>
      <c r="H32" s="15"/>
    </row>
    <row r="33" spans="1:8" ht="15.75" x14ac:dyDescent="0.25">
      <c r="A33" s="136" t="s">
        <v>132</v>
      </c>
      <c r="B33" s="137"/>
      <c r="C33" s="14"/>
      <c r="D33" s="71">
        <v>2</v>
      </c>
      <c r="E33" s="100">
        <v>415831</v>
      </c>
      <c r="F33" s="101">
        <v>101241.5</v>
      </c>
      <c r="G33" s="126">
        <f>F33/E33</f>
        <v>0.24346789921867298</v>
      </c>
      <c r="H33" s="15"/>
    </row>
    <row r="34" spans="1:8" ht="15.75" x14ac:dyDescent="0.25">
      <c r="A34" s="136" t="s">
        <v>91</v>
      </c>
      <c r="B34" s="137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59</v>
      </c>
      <c r="E39" s="112">
        <f>SUM(E9:E38)</f>
        <v>14937393</v>
      </c>
      <c r="F39" s="112">
        <f>SUM(F9:F38)</f>
        <v>3459971</v>
      </c>
      <c r="G39" s="122">
        <f>F39/E39</f>
        <v>0.23163151695881604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54</v>
      </c>
      <c r="E44" s="101">
        <v>7543649.2999999998</v>
      </c>
      <c r="F44" s="101">
        <v>419534.53</v>
      </c>
      <c r="G44" s="118">
        <f>1-(+F44/E44)</f>
        <v>0.94438573251277735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6977710.9500000002</v>
      </c>
      <c r="F45" s="101">
        <v>918417.05</v>
      </c>
      <c r="G45" s="118">
        <f t="shared" ref="G45:G54" si="1">1-(+F45/E45)</f>
        <v>0.86837846156410359</v>
      </c>
      <c r="H45" s="15"/>
    </row>
    <row r="46" spans="1:8" ht="15.75" x14ac:dyDescent="0.25">
      <c r="A46" s="27" t="s">
        <v>35</v>
      </c>
      <c r="B46" s="28"/>
      <c r="C46" s="14"/>
      <c r="D46" s="71">
        <v>103</v>
      </c>
      <c r="E46" s="101">
        <v>9923305.5</v>
      </c>
      <c r="F46" s="101">
        <v>673221.39</v>
      </c>
      <c r="G46" s="118">
        <f t="shared" si="1"/>
        <v>0.93215754669651152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97</v>
      </c>
      <c r="E48" s="101">
        <v>19177707</v>
      </c>
      <c r="F48" s="101">
        <v>1120408.8999999999</v>
      </c>
      <c r="G48" s="118">
        <f t="shared" si="1"/>
        <v>0.94157753583366355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1486662</v>
      </c>
      <c r="F49" s="101">
        <v>51366</v>
      </c>
      <c r="G49" s="118">
        <f t="shared" si="1"/>
        <v>0.96544877046699251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1490510</v>
      </c>
      <c r="F50" s="101">
        <v>157910</v>
      </c>
      <c r="G50" s="118">
        <f t="shared" si="1"/>
        <v>0.89405639680377857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194575</v>
      </c>
      <c r="F52" s="101">
        <v>45600</v>
      </c>
      <c r="G52" s="118">
        <f t="shared" si="1"/>
        <v>0.76564306822561989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43600</v>
      </c>
      <c r="F53" s="101">
        <v>-2400</v>
      </c>
      <c r="G53" s="118">
        <f t="shared" si="1"/>
        <v>1.0550458715596331</v>
      </c>
      <c r="H53" s="15"/>
    </row>
    <row r="54" spans="1:8" ht="15.75" x14ac:dyDescent="0.25">
      <c r="A54" s="27" t="s">
        <v>60</v>
      </c>
      <c r="B54" s="30"/>
      <c r="C54" s="14"/>
      <c r="D54" s="71">
        <v>639</v>
      </c>
      <c r="E54" s="101">
        <v>63425942.579999998</v>
      </c>
      <c r="F54" s="101">
        <v>7518715.2699999996</v>
      </c>
      <c r="G54" s="118">
        <f t="shared" si="1"/>
        <v>0.88145678307395203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19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15"/>
    </row>
    <row r="58" spans="1:8" x14ac:dyDescent="0.2">
      <c r="A58" s="16" t="s">
        <v>44</v>
      </c>
      <c r="B58" s="28"/>
      <c r="C58" s="14"/>
      <c r="D58" s="72"/>
      <c r="E58" s="120"/>
      <c r="F58" s="101"/>
      <c r="G58" s="119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15"/>
    </row>
    <row r="60" spans="1:8" ht="15.75" x14ac:dyDescent="0.25">
      <c r="A60" s="32"/>
      <c r="B60" s="18"/>
      <c r="C60" s="21"/>
      <c r="D60" s="72"/>
      <c r="E60" s="77"/>
      <c r="F60" s="111"/>
      <c r="G60" s="119"/>
      <c r="H60" s="2"/>
    </row>
    <row r="61" spans="1:8" ht="18" x14ac:dyDescent="0.25">
      <c r="A61" s="20" t="s">
        <v>45</v>
      </c>
      <c r="B61" s="20"/>
      <c r="C61" s="38"/>
      <c r="D61" s="73">
        <f>SUM(D44:D57)</f>
        <v>928</v>
      </c>
      <c r="E61" s="112">
        <f>SUM(E44:E60)</f>
        <v>110263662.33</v>
      </c>
      <c r="F61" s="112">
        <f>SUM(F44:F60)</f>
        <v>10902773.140000001</v>
      </c>
      <c r="G61" s="122">
        <f>1-(F61/E61)</f>
        <v>0.90112088688502023</v>
      </c>
      <c r="H61" s="2"/>
    </row>
    <row r="62" spans="1:8" ht="18" x14ac:dyDescent="0.25">
      <c r="A62" s="33"/>
      <c r="B62" s="33"/>
      <c r="C62" s="38"/>
      <c r="D62" s="12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8"/>
      <c r="D63" s="51"/>
      <c r="E63" s="116"/>
      <c r="F63" s="36">
        <f>F61+F39</f>
        <v>14362744.140000001</v>
      </c>
      <c r="G63" s="116"/>
      <c r="H63" s="2"/>
    </row>
    <row r="64" spans="1:8" ht="18" x14ac:dyDescent="0.25">
      <c r="A64" s="34"/>
      <c r="B64" s="35"/>
      <c r="C64" s="38"/>
      <c r="D64" s="50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7</v>
      </c>
      <c r="E10" s="101">
        <v>667193</v>
      </c>
      <c r="F10" s="101">
        <v>77639</v>
      </c>
      <c r="G10" s="118">
        <f>F10/E10</f>
        <v>0.11636662854676233</v>
      </c>
      <c r="H10" s="15"/>
    </row>
    <row r="11" spans="1:8" ht="15.75" x14ac:dyDescent="0.25">
      <c r="A11" s="136" t="s">
        <v>94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62</v>
      </c>
      <c r="B12" s="137"/>
      <c r="C12" s="14"/>
      <c r="D12" s="71">
        <v>1</v>
      </c>
      <c r="E12" s="101">
        <v>198979</v>
      </c>
      <c r="F12" s="101">
        <v>13265.5</v>
      </c>
      <c r="G12" s="118">
        <f>F12/E12</f>
        <v>6.666783931972721E-2</v>
      </c>
      <c r="H12" s="15"/>
    </row>
    <row r="13" spans="1:8" ht="15.75" x14ac:dyDescent="0.25">
      <c r="A13" s="136" t="s">
        <v>63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119</v>
      </c>
      <c r="B14" s="137"/>
      <c r="C14" s="14"/>
      <c r="D14" s="71">
        <v>8</v>
      </c>
      <c r="E14" s="101">
        <v>3807764</v>
      </c>
      <c r="F14" s="101">
        <v>123814</v>
      </c>
      <c r="G14" s="118">
        <f>F14/E14</f>
        <v>3.2516195856675992E-2</v>
      </c>
      <c r="H14" s="15"/>
    </row>
    <row r="15" spans="1:8" ht="15.75" x14ac:dyDescent="0.25">
      <c r="A15" s="136" t="s">
        <v>25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120</v>
      </c>
      <c r="B17" s="137"/>
      <c r="C17" s="14"/>
      <c r="D17" s="71"/>
      <c r="E17" s="101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468812</v>
      </c>
      <c r="F18" s="101">
        <v>83938.5</v>
      </c>
      <c r="G18" s="118">
        <f>F18/E18</f>
        <v>0.17904511829901965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155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115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143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108</v>
      </c>
      <c r="B23" s="137"/>
      <c r="C23" s="14"/>
      <c r="D23" s="71">
        <v>9</v>
      </c>
      <c r="E23" s="101">
        <v>957880</v>
      </c>
      <c r="F23" s="101">
        <v>159126.5</v>
      </c>
      <c r="G23" s="118">
        <f>F23/E23</f>
        <v>0.16612362717668183</v>
      </c>
      <c r="H23" s="15"/>
    </row>
    <row r="24" spans="1:8" ht="15.75" x14ac:dyDescent="0.25">
      <c r="A24" s="136" t="s">
        <v>138</v>
      </c>
      <c r="B24" s="137"/>
      <c r="C24" s="14"/>
      <c r="D24" s="71">
        <v>1</v>
      </c>
      <c r="E24" s="101">
        <v>586436</v>
      </c>
      <c r="F24" s="101">
        <v>169909</v>
      </c>
      <c r="G24" s="118">
        <f>F24/E24</f>
        <v>0.28973153080643071</v>
      </c>
      <c r="H24" s="15"/>
    </row>
    <row r="25" spans="1:8" ht="15.75" x14ac:dyDescent="0.25">
      <c r="A25" s="138" t="s">
        <v>20</v>
      </c>
      <c r="B25" s="137"/>
      <c r="C25" s="14"/>
      <c r="D25" s="71">
        <v>1</v>
      </c>
      <c r="E25" s="101">
        <v>197648</v>
      </c>
      <c r="F25" s="101">
        <v>38114.5</v>
      </c>
      <c r="G25" s="118">
        <f>F25/E25</f>
        <v>0.19284030195094309</v>
      </c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133</v>
      </c>
      <c r="B29" s="137"/>
      <c r="C29" s="14"/>
      <c r="D29" s="71"/>
      <c r="E29" s="101"/>
      <c r="F29" s="101"/>
      <c r="G29" s="118"/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x14ac:dyDescent="0.25">
      <c r="A31" s="139" t="s">
        <v>144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53</v>
      </c>
      <c r="B32" s="137"/>
      <c r="C32" s="14"/>
      <c r="D32" s="71"/>
      <c r="E32" s="101"/>
      <c r="F32" s="101"/>
      <c r="G32" s="118"/>
      <c r="H32" s="15"/>
    </row>
    <row r="33" spans="1:8" ht="15.75" x14ac:dyDescent="0.25">
      <c r="A33" s="139" t="s">
        <v>151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95</v>
      </c>
      <c r="B34" s="137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28</v>
      </c>
      <c r="E39" s="112">
        <f>SUM(E9:E38)</f>
        <v>6884712</v>
      </c>
      <c r="F39" s="112">
        <f>SUM(F9:F38)</f>
        <v>665807</v>
      </c>
      <c r="G39" s="122">
        <f>F39/E39</f>
        <v>9.6708039493881515E-2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</v>
      </c>
      <c r="E44" s="101">
        <v>527352.05000000005</v>
      </c>
      <c r="F44" s="101">
        <v>48694.07</v>
      </c>
      <c r="G44" s="118">
        <f>1-(+F44/E44)</f>
        <v>0.90766306872230795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31</v>
      </c>
      <c r="E46" s="101">
        <v>1321651.8500000001</v>
      </c>
      <c r="F46" s="101">
        <v>110958.5</v>
      </c>
      <c r="G46" s="118">
        <f>1-(+F46/E46)</f>
        <v>0.91604559097768445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1837227</v>
      </c>
      <c r="F47" s="101">
        <v>97291.22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30</v>
      </c>
      <c r="E48" s="101">
        <v>3035826</v>
      </c>
      <c r="F48" s="101">
        <v>201760.44</v>
      </c>
      <c r="G48" s="118">
        <f>1-(+F48/E48)</f>
        <v>0.93354018313302545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9</v>
      </c>
      <c r="E50" s="101">
        <v>503925</v>
      </c>
      <c r="F50" s="101">
        <v>31855</v>
      </c>
      <c r="G50" s="118">
        <f>1-(+F50/E50)</f>
        <v>0.93678622810934165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479</v>
      </c>
      <c r="E54" s="101">
        <v>30587103.18</v>
      </c>
      <c r="F54" s="101">
        <v>3633228.92</v>
      </c>
      <c r="G54" s="118">
        <f>1-(+F54/E54)</f>
        <v>0.88121696590163989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323</v>
      </c>
      <c r="E56" s="101">
        <v>50715177.649999999</v>
      </c>
      <c r="F56" s="101">
        <v>5830441.46</v>
      </c>
      <c r="G56" s="118">
        <f>1-(+F56/E56)</f>
        <v>0.88503557060891025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>
        <v>1460</v>
      </c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888</v>
      </c>
      <c r="E62" s="112">
        <f>SUM(E44:E61)</f>
        <v>88528262.729999989</v>
      </c>
      <c r="F62" s="112">
        <f>SUM(F44:F61)</f>
        <v>9955689.6099999994</v>
      </c>
      <c r="G62" s="122">
        <f>1-(+F62/E62)</f>
        <v>0.8875422457982306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10621496.609999999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18"/>
      <c r="H10" s="15"/>
    </row>
    <row r="11" spans="1:8" ht="15.75" x14ac:dyDescent="0.25">
      <c r="A11" s="136" t="s">
        <v>94</v>
      </c>
      <c r="B11" s="137"/>
      <c r="C11" s="14"/>
      <c r="D11" s="71">
        <v>4</v>
      </c>
      <c r="E11" s="100">
        <v>1073006</v>
      </c>
      <c r="F11" s="101">
        <v>152097.5</v>
      </c>
      <c r="G11" s="118">
        <f t="shared" ref="G11:G23" si="0">F11/E11</f>
        <v>0.14174897437665773</v>
      </c>
      <c r="H11" s="15"/>
    </row>
    <row r="12" spans="1:8" ht="15.75" x14ac:dyDescent="0.25">
      <c r="A12" s="136" t="s">
        <v>62</v>
      </c>
      <c r="B12" s="137"/>
      <c r="C12" s="14"/>
      <c r="D12" s="71"/>
      <c r="E12" s="100"/>
      <c r="F12" s="101"/>
      <c r="G12" s="118"/>
      <c r="H12" s="15"/>
    </row>
    <row r="13" spans="1:8" ht="15.75" x14ac:dyDescent="0.25">
      <c r="A13" s="136" t="s">
        <v>63</v>
      </c>
      <c r="B13" s="137"/>
      <c r="C13" s="14"/>
      <c r="D13" s="71">
        <v>1</v>
      </c>
      <c r="E13" s="100">
        <v>53297</v>
      </c>
      <c r="F13" s="101">
        <v>10172</v>
      </c>
      <c r="G13" s="118">
        <f t="shared" si="0"/>
        <v>0.19085501998236298</v>
      </c>
      <c r="H13" s="15"/>
    </row>
    <row r="14" spans="1:8" ht="15.75" x14ac:dyDescent="0.25">
      <c r="A14" s="136" t="s">
        <v>119</v>
      </c>
      <c r="B14" s="137"/>
      <c r="C14" s="14"/>
      <c r="D14" s="71">
        <v>4</v>
      </c>
      <c r="E14" s="100">
        <v>1535577</v>
      </c>
      <c r="F14" s="101">
        <v>109670</v>
      </c>
      <c r="G14" s="118">
        <f t="shared" si="0"/>
        <v>7.1419407818689648E-2</v>
      </c>
      <c r="H14" s="15"/>
    </row>
    <row r="15" spans="1:8" ht="15.75" x14ac:dyDescent="0.25">
      <c r="A15" s="136" t="s">
        <v>25</v>
      </c>
      <c r="B15" s="137"/>
      <c r="C15" s="14"/>
      <c r="D15" s="71">
        <v>1</v>
      </c>
      <c r="E15" s="100">
        <v>46665</v>
      </c>
      <c r="F15" s="101">
        <v>19077</v>
      </c>
      <c r="G15" s="118">
        <f t="shared" si="0"/>
        <v>0.40880745740919316</v>
      </c>
      <c r="H15" s="15"/>
    </row>
    <row r="16" spans="1:8" ht="15.75" x14ac:dyDescent="0.25">
      <c r="A16" s="136" t="s">
        <v>103</v>
      </c>
      <c r="B16" s="137"/>
      <c r="C16" s="14"/>
      <c r="D16" s="71">
        <v>2</v>
      </c>
      <c r="E16" s="100">
        <v>269017</v>
      </c>
      <c r="F16" s="101">
        <v>74868.5</v>
      </c>
      <c r="G16" s="118">
        <f t="shared" si="0"/>
        <v>0.27830397335484375</v>
      </c>
      <c r="H16" s="15"/>
    </row>
    <row r="17" spans="1:8" ht="15.75" x14ac:dyDescent="0.25">
      <c r="A17" s="136" t="s">
        <v>120</v>
      </c>
      <c r="B17" s="137"/>
      <c r="C17" s="14"/>
      <c r="D17" s="71"/>
      <c r="E17" s="100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2</v>
      </c>
      <c r="E18" s="100">
        <v>186476</v>
      </c>
      <c r="F18" s="101">
        <v>39519</v>
      </c>
      <c r="G18" s="118">
        <f t="shared" si="0"/>
        <v>0.2119253952251228</v>
      </c>
      <c r="H18" s="15"/>
    </row>
    <row r="19" spans="1:8" ht="15.75" x14ac:dyDescent="0.25">
      <c r="A19" s="136" t="s">
        <v>15</v>
      </c>
      <c r="B19" s="137"/>
      <c r="C19" s="14"/>
      <c r="D19" s="71">
        <v>2</v>
      </c>
      <c r="E19" s="100">
        <v>1198191</v>
      </c>
      <c r="F19" s="101">
        <v>358280</v>
      </c>
      <c r="G19" s="118">
        <f t="shared" si="0"/>
        <v>0.29901743545060844</v>
      </c>
      <c r="H19" s="15"/>
    </row>
    <row r="20" spans="1:8" ht="15.75" x14ac:dyDescent="0.25">
      <c r="A20" s="136" t="s">
        <v>155</v>
      </c>
      <c r="B20" s="137"/>
      <c r="C20" s="14"/>
      <c r="D20" s="71">
        <v>1</v>
      </c>
      <c r="E20" s="100">
        <v>61673</v>
      </c>
      <c r="F20" s="101">
        <v>22142</v>
      </c>
      <c r="G20" s="118">
        <f t="shared" si="0"/>
        <v>0.35902258686945665</v>
      </c>
      <c r="H20" s="15"/>
    </row>
    <row r="21" spans="1:8" ht="15.75" x14ac:dyDescent="0.25">
      <c r="A21" s="136" t="s">
        <v>115</v>
      </c>
      <c r="B21" s="137"/>
      <c r="C21" s="14"/>
      <c r="D21" s="71"/>
      <c r="E21" s="100"/>
      <c r="F21" s="101"/>
      <c r="G21" s="118"/>
      <c r="H21" s="15"/>
    </row>
    <row r="22" spans="1:8" ht="15.75" x14ac:dyDescent="0.25">
      <c r="A22" s="136" t="s">
        <v>143</v>
      </c>
      <c r="B22" s="137"/>
      <c r="C22" s="14"/>
      <c r="D22" s="71">
        <v>9</v>
      </c>
      <c r="E22" s="100">
        <v>1994495</v>
      </c>
      <c r="F22" s="101">
        <v>413414.5</v>
      </c>
      <c r="G22" s="118">
        <f t="shared" si="0"/>
        <v>0.20727778209521708</v>
      </c>
      <c r="H22" s="15"/>
    </row>
    <row r="23" spans="1:8" ht="15.75" x14ac:dyDescent="0.25">
      <c r="A23" s="136" t="s">
        <v>108</v>
      </c>
      <c r="B23" s="137"/>
      <c r="C23" s="14"/>
      <c r="D23" s="71">
        <v>2</v>
      </c>
      <c r="E23" s="100">
        <v>17400</v>
      </c>
      <c r="F23" s="101">
        <v>1149.5</v>
      </c>
      <c r="G23" s="118">
        <f t="shared" si="0"/>
        <v>6.6063218390804604E-2</v>
      </c>
      <c r="H23" s="15"/>
    </row>
    <row r="24" spans="1:8" ht="15.75" x14ac:dyDescent="0.25">
      <c r="A24" s="136" t="s">
        <v>138</v>
      </c>
      <c r="B24" s="137"/>
      <c r="C24" s="14"/>
      <c r="D24" s="71"/>
      <c r="E24" s="100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965818</v>
      </c>
      <c r="F25" s="101">
        <v>255073.5</v>
      </c>
      <c r="G25" s="118">
        <f>F25/E25</f>
        <v>0.26410100039551965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0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0"/>
      <c r="F28" s="101"/>
      <c r="G28" s="118"/>
      <c r="H28" s="15"/>
    </row>
    <row r="29" spans="1:8" ht="15.75" x14ac:dyDescent="0.25">
      <c r="A29" s="139" t="s">
        <v>133</v>
      </c>
      <c r="B29" s="137"/>
      <c r="C29" s="14"/>
      <c r="D29" s="71">
        <v>1</v>
      </c>
      <c r="E29" s="100">
        <v>40085</v>
      </c>
      <c r="F29" s="101">
        <v>18563</v>
      </c>
      <c r="G29" s="118">
        <f t="shared" ref="G29:G34" si="1">F29/E29</f>
        <v>0.46309093176998878</v>
      </c>
      <c r="H29" s="15"/>
    </row>
    <row r="30" spans="1:8" ht="15.75" x14ac:dyDescent="0.25">
      <c r="A30" s="139" t="s">
        <v>66</v>
      </c>
      <c r="B30" s="137"/>
      <c r="C30" s="14"/>
      <c r="D30" s="71">
        <v>1</v>
      </c>
      <c r="E30" s="100">
        <v>49754</v>
      </c>
      <c r="F30" s="101">
        <v>22873</v>
      </c>
      <c r="G30" s="118">
        <f t="shared" si="1"/>
        <v>0.45972183141053985</v>
      </c>
      <c r="H30" s="15"/>
    </row>
    <row r="31" spans="1:8" ht="15.75" x14ac:dyDescent="0.25">
      <c r="A31" s="139" t="s">
        <v>144</v>
      </c>
      <c r="B31" s="137"/>
      <c r="C31" s="14"/>
      <c r="D31" s="71">
        <v>2</v>
      </c>
      <c r="E31" s="100">
        <v>381075</v>
      </c>
      <c r="F31" s="101">
        <v>137268.5</v>
      </c>
      <c r="G31" s="118">
        <f t="shared" si="1"/>
        <v>0.36021386866102473</v>
      </c>
      <c r="H31" s="15"/>
    </row>
    <row r="32" spans="1:8" ht="15.75" x14ac:dyDescent="0.25">
      <c r="A32" s="139" t="s">
        <v>53</v>
      </c>
      <c r="B32" s="137"/>
      <c r="C32" s="14"/>
      <c r="D32" s="71">
        <v>1</v>
      </c>
      <c r="E32" s="100">
        <v>162297</v>
      </c>
      <c r="F32" s="101">
        <v>46863</v>
      </c>
      <c r="G32" s="118">
        <f t="shared" si="1"/>
        <v>0.2887484057006599</v>
      </c>
      <c r="H32" s="15"/>
    </row>
    <row r="33" spans="1:8" ht="15.75" x14ac:dyDescent="0.25">
      <c r="A33" s="139" t="s">
        <v>151</v>
      </c>
      <c r="B33" s="137"/>
      <c r="C33" s="14"/>
      <c r="D33" s="71">
        <v>2</v>
      </c>
      <c r="E33" s="100">
        <v>388112</v>
      </c>
      <c r="F33" s="101">
        <v>108380</v>
      </c>
      <c r="G33" s="118">
        <f t="shared" si="1"/>
        <v>0.27924928886506989</v>
      </c>
      <c r="H33" s="15"/>
    </row>
    <row r="34" spans="1:8" ht="15.75" x14ac:dyDescent="0.25">
      <c r="A34" s="139" t="s">
        <v>95</v>
      </c>
      <c r="B34" s="137"/>
      <c r="C34" s="14"/>
      <c r="D34" s="71">
        <v>3</v>
      </c>
      <c r="E34" s="100">
        <v>1675599</v>
      </c>
      <c r="F34" s="101">
        <v>82815</v>
      </c>
      <c r="G34" s="118">
        <f t="shared" si="1"/>
        <v>4.9424116390616134E-2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10098537</v>
      </c>
      <c r="F39" s="112">
        <f>SUM(F9:F38)</f>
        <v>1872226</v>
      </c>
      <c r="G39" s="122">
        <f>F39/E39</f>
        <v>0.18539576574309724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109</v>
      </c>
      <c r="E44" s="101">
        <v>14757569.289999999</v>
      </c>
      <c r="F44" s="101">
        <v>1050823.56</v>
      </c>
      <c r="G44" s="118">
        <f>1-(+F44/E44)</f>
        <v>0.9287942655494047</v>
      </c>
      <c r="H44" s="15"/>
    </row>
    <row r="45" spans="1:8" ht="15.75" x14ac:dyDescent="0.25">
      <c r="A45" s="27" t="s">
        <v>34</v>
      </c>
      <c r="B45" s="28"/>
      <c r="C45" s="14"/>
      <c r="D45" s="71">
        <v>21</v>
      </c>
      <c r="E45" s="101">
        <v>7594347.1799999997</v>
      </c>
      <c r="F45" s="101">
        <v>713587.02</v>
      </c>
      <c r="G45" s="118">
        <f t="shared" ref="G45:G53" si="2">1-(+F45/E45)</f>
        <v>0.90603708217616674</v>
      </c>
      <c r="H45" s="15"/>
    </row>
    <row r="46" spans="1:8" ht="15.75" x14ac:dyDescent="0.25">
      <c r="A46" s="27" t="s">
        <v>35</v>
      </c>
      <c r="B46" s="28"/>
      <c r="C46" s="14"/>
      <c r="D46" s="71">
        <v>85</v>
      </c>
      <c r="E46" s="101">
        <v>4540212.25</v>
      </c>
      <c r="F46" s="101">
        <v>271934.28999999998</v>
      </c>
      <c r="G46" s="118">
        <f t="shared" si="2"/>
        <v>0.94010537943462891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104</v>
      </c>
      <c r="E48" s="101">
        <v>19023861.530000001</v>
      </c>
      <c r="F48" s="101">
        <v>1073617.96</v>
      </c>
      <c r="G48" s="118">
        <f t="shared" si="2"/>
        <v>0.94356466702057629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16</v>
      </c>
      <c r="E50" s="101">
        <v>1398900</v>
      </c>
      <c r="F50" s="101">
        <v>140350</v>
      </c>
      <c r="G50" s="118">
        <f t="shared" si="2"/>
        <v>0.89967117020516119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160930</v>
      </c>
      <c r="F51" s="101">
        <v>27070</v>
      </c>
      <c r="G51" s="118">
        <f t="shared" si="2"/>
        <v>0.83179021935002795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210950</v>
      </c>
      <c r="F52" s="101">
        <v>26550</v>
      </c>
      <c r="G52" s="118">
        <f t="shared" si="2"/>
        <v>0.87414079165679071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95700</v>
      </c>
      <c r="F53" s="101">
        <v>22500</v>
      </c>
      <c r="G53" s="118">
        <f t="shared" si="2"/>
        <v>0.76489028213166144</v>
      </c>
      <c r="H53" s="15"/>
    </row>
    <row r="54" spans="1:8" ht="15.75" x14ac:dyDescent="0.25">
      <c r="A54" s="27" t="s">
        <v>60</v>
      </c>
      <c r="B54" s="30"/>
      <c r="C54" s="14"/>
      <c r="D54" s="71">
        <v>1237</v>
      </c>
      <c r="E54" s="101">
        <v>109381918.92</v>
      </c>
      <c r="F54" s="101">
        <v>11882151.15</v>
      </c>
      <c r="G54" s="118">
        <f>1-(+F54/E54)</f>
        <v>0.89137006127410878</v>
      </c>
      <c r="H54" s="15"/>
    </row>
    <row r="55" spans="1:8" ht="15.75" x14ac:dyDescent="0.25">
      <c r="A55" s="27" t="s">
        <v>61</v>
      </c>
      <c r="B55" s="30"/>
      <c r="C55" s="14"/>
      <c r="D55" s="71">
        <v>15</v>
      </c>
      <c r="E55" s="101">
        <v>399583.86</v>
      </c>
      <c r="F55" s="101">
        <v>48427.23</v>
      </c>
      <c r="G55" s="118">
        <f>1-(+F55/E55)</f>
        <v>0.87880584065632683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>
        <v>-0.01</v>
      </c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1597</v>
      </c>
      <c r="E62" s="112">
        <f>SUM(E44:E61)</f>
        <v>157563973.03000003</v>
      </c>
      <c r="F62" s="112">
        <f>SUM(F44:F61)</f>
        <v>15257011.200000001</v>
      </c>
      <c r="G62" s="122">
        <f>1-(F62/E62)</f>
        <v>0.9031694180680816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17129237.200000003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customHeight="1" x14ac:dyDescent="0.3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customHeight="1" x14ac:dyDescent="0.35">
      <c r="A11" s="136" t="s">
        <v>111</v>
      </c>
      <c r="B11" s="137"/>
      <c r="C11" s="14"/>
      <c r="D11" s="71"/>
      <c r="E11" s="101"/>
      <c r="F11" s="101"/>
      <c r="G11" s="118"/>
      <c r="H11" s="15"/>
    </row>
    <row r="12" spans="1:8" ht="15.75" customHeight="1" x14ac:dyDescent="0.35">
      <c r="A12" s="136" t="s">
        <v>25</v>
      </c>
      <c r="B12" s="137"/>
      <c r="C12" s="14"/>
      <c r="D12" s="71"/>
      <c r="E12" s="101"/>
      <c r="F12" s="101"/>
      <c r="G12" s="118"/>
      <c r="H12" s="15"/>
    </row>
    <row r="13" spans="1:8" ht="15.75" customHeight="1" x14ac:dyDescent="0.35">
      <c r="A13" s="136" t="s">
        <v>70</v>
      </c>
      <c r="B13" s="137"/>
      <c r="C13" s="14"/>
      <c r="D13" s="71"/>
      <c r="E13" s="101"/>
      <c r="F13" s="101"/>
      <c r="G13" s="118"/>
      <c r="H13" s="15"/>
    </row>
    <row r="14" spans="1:8" ht="15.75" customHeight="1" x14ac:dyDescent="0.35">
      <c r="A14" s="136" t="s">
        <v>99</v>
      </c>
      <c r="B14" s="137"/>
      <c r="C14" s="14"/>
      <c r="D14" s="71"/>
      <c r="E14" s="101"/>
      <c r="F14" s="101"/>
      <c r="G14" s="118"/>
      <c r="H14" s="15"/>
    </row>
    <row r="15" spans="1:8" ht="15.75" customHeight="1" x14ac:dyDescent="0.35">
      <c r="A15" s="136" t="s">
        <v>101</v>
      </c>
      <c r="B15" s="137"/>
      <c r="C15" s="14"/>
      <c r="D15" s="71"/>
      <c r="E15" s="101"/>
      <c r="F15" s="101"/>
      <c r="G15" s="118"/>
      <c r="H15" s="15"/>
    </row>
    <row r="16" spans="1:8" ht="15.75" customHeight="1" x14ac:dyDescent="0.35">
      <c r="A16" s="136" t="s">
        <v>96</v>
      </c>
      <c r="B16" s="137"/>
      <c r="C16" s="14"/>
      <c r="D16" s="71"/>
      <c r="E16" s="101"/>
      <c r="F16" s="101"/>
      <c r="G16" s="118"/>
      <c r="H16" s="15"/>
    </row>
    <row r="17" spans="1:8" ht="15.75" customHeight="1" x14ac:dyDescent="0.35">
      <c r="A17" s="136" t="s">
        <v>74</v>
      </c>
      <c r="B17" s="137"/>
      <c r="C17" s="14"/>
      <c r="D17" s="71"/>
      <c r="E17" s="101"/>
      <c r="F17" s="101"/>
      <c r="G17" s="118"/>
      <c r="H17" s="15"/>
    </row>
    <row r="18" spans="1:8" ht="15.75" customHeight="1" x14ac:dyDescent="0.35">
      <c r="A18" s="139" t="s">
        <v>105</v>
      </c>
      <c r="B18" s="137"/>
      <c r="C18" s="14"/>
      <c r="D18" s="71"/>
      <c r="E18" s="101"/>
      <c r="F18" s="101"/>
      <c r="G18" s="118"/>
      <c r="H18" s="15"/>
    </row>
    <row r="19" spans="1:8" ht="15.75" customHeight="1" x14ac:dyDescent="0.35">
      <c r="A19" s="139" t="s">
        <v>14</v>
      </c>
      <c r="B19" s="137"/>
      <c r="C19" s="14"/>
      <c r="D19" s="71"/>
      <c r="E19" s="101"/>
      <c r="F19" s="101"/>
      <c r="G19" s="118"/>
      <c r="H19" s="15"/>
    </row>
    <row r="20" spans="1:8" ht="15.75" customHeight="1" x14ac:dyDescent="0.35">
      <c r="A20" s="136" t="s">
        <v>15</v>
      </c>
      <c r="B20" s="137"/>
      <c r="C20" s="14"/>
      <c r="D20" s="71"/>
      <c r="E20" s="101"/>
      <c r="F20" s="101"/>
      <c r="G20" s="118"/>
      <c r="H20" s="15"/>
    </row>
    <row r="21" spans="1:8" ht="15.75" customHeight="1" x14ac:dyDescent="0.35">
      <c r="A21" s="136" t="s">
        <v>58</v>
      </c>
      <c r="B21" s="137"/>
      <c r="C21" s="14"/>
      <c r="D21" s="71"/>
      <c r="E21" s="101"/>
      <c r="F21" s="101"/>
      <c r="G21" s="118"/>
      <c r="H21" s="15"/>
    </row>
    <row r="22" spans="1:8" ht="15.75" customHeight="1" x14ac:dyDescent="0.35">
      <c r="A22" s="136" t="s">
        <v>91</v>
      </c>
      <c r="B22" s="137"/>
      <c r="C22" s="14"/>
      <c r="D22" s="71"/>
      <c r="E22" s="101"/>
      <c r="F22" s="101"/>
      <c r="G22" s="118"/>
      <c r="H22" s="15"/>
    </row>
    <row r="23" spans="1:8" ht="15.75" customHeight="1" x14ac:dyDescent="0.35">
      <c r="A23" s="136" t="s">
        <v>106</v>
      </c>
      <c r="B23" s="137"/>
      <c r="C23" s="14"/>
      <c r="D23" s="71"/>
      <c r="E23" s="101"/>
      <c r="F23" s="101"/>
      <c r="G23" s="118"/>
      <c r="H23" s="15"/>
    </row>
    <row r="24" spans="1:8" ht="15.75" customHeight="1" x14ac:dyDescent="0.35">
      <c r="A24" s="136" t="s">
        <v>18</v>
      </c>
      <c r="B24" s="137"/>
      <c r="C24" s="14"/>
      <c r="D24" s="71"/>
      <c r="E24" s="101"/>
      <c r="F24" s="101"/>
      <c r="G24" s="118"/>
      <c r="H24" s="15"/>
    </row>
    <row r="25" spans="1:8" ht="15.75" customHeight="1" x14ac:dyDescent="0.3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customHeight="1" x14ac:dyDescent="0.3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customHeight="1" x14ac:dyDescent="0.3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customHeight="1" x14ac:dyDescent="0.3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customHeight="1" x14ac:dyDescent="0.35">
      <c r="A29" s="139" t="s">
        <v>24</v>
      </c>
      <c r="B29" s="137"/>
      <c r="C29" s="14"/>
      <c r="D29" s="71"/>
      <c r="E29" s="101"/>
      <c r="F29" s="101"/>
      <c r="G29" s="118"/>
      <c r="H29" s="15"/>
    </row>
    <row r="30" spans="1:8" ht="15.75" customHeight="1" x14ac:dyDescent="0.3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customHeight="1" x14ac:dyDescent="0.35">
      <c r="A31" s="139" t="s">
        <v>145</v>
      </c>
      <c r="B31" s="137"/>
      <c r="C31" s="14"/>
      <c r="D31" s="71"/>
      <c r="E31" s="101"/>
      <c r="F31" s="101"/>
      <c r="G31" s="118"/>
      <c r="H31" s="15"/>
    </row>
    <row r="32" spans="1:8" ht="15.75" customHeight="1" x14ac:dyDescent="0.35">
      <c r="A32" s="139" t="s">
        <v>102</v>
      </c>
      <c r="B32" s="137"/>
      <c r="C32" s="14"/>
      <c r="D32" s="71"/>
      <c r="E32" s="101"/>
      <c r="F32" s="101"/>
      <c r="G32" s="118"/>
      <c r="H32" s="15"/>
    </row>
    <row r="33" spans="1:8" ht="15.75" customHeight="1" x14ac:dyDescent="0.35">
      <c r="A33" s="139" t="s">
        <v>27</v>
      </c>
      <c r="B33" s="137"/>
      <c r="C33" s="14"/>
      <c r="D33" s="71"/>
      <c r="E33" s="101"/>
      <c r="F33" s="101"/>
      <c r="G33" s="118"/>
      <c r="H33" s="15"/>
    </row>
    <row r="34" spans="1:8" ht="15.75" customHeight="1" x14ac:dyDescent="0.35">
      <c r="A34" s="139" t="s">
        <v>72</v>
      </c>
      <c r="B34" s="137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233903.05</v>
      </c>
      <c r="F44" s="101">
        <v>12411.9</v>
      </c>
      <c r="G44" s="118">
        <f>1-(+F44/E44)</f>
        <v>0.94693570690933704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68686.5</v>
      </c>
      <c r="F46" s="101">
        <v>2472.25</v>
      </c>
      <c r="G46" s="118">
        <f>1-(+F46/E46)</f>
        <v>0.96400675533037783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507903</v>
      </c>
      <c r="F47" s="101">
        <v>64886.5</v>
      </c>
      <c r="G47" s="118">
        <f>1-(+F47/E47)</f>
        <v>0.87224627537147836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3</v>
      </c>
      <c r="E48" s="101">
        <v>222734</v>
      </c>
      <c r="F48" s="101">
        <v>39312.879999999997</v>
      </c>
      <c r="G48" s="118">
        <f>1-(+F48/E48)</f>
        <v>0.82349852290175729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347870</v>
      </c>
      <c r="F50" s="101">
        <v>41680</v>
      </c>
      <c r="G50" s="118">
        <f>1-(+F50/E50)</f>
        <v>0.88018512662776327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352</v>
      </c>
      <c r="E54" s="101">
        <v>22238421.789999999</v>
      </c>
      <c r="F54" s="101">
        <v>2368980.92</v>
      </c>
      <c r="G54" s="118">
        <f>1-(+F54/E54)</f>
        <v>0.89347351433610878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381</v>
      </c>
      <c r="E60" s="112">
        <f>SUM(E44:E59)</f>
        <v>23619518.34</v>
      </c>
      <c r="F60" s="112">
        <f>SUM(F44:F59)</f>
        <v>2529744.4499999997</v>
      </c>
      <c r="G60" s="122">
        <f>1-(F60/E60)</f>
        <v>0.89289601872550295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2529744.4499999997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901333</v>
      </c>
      <c r="F10" s="101">
        <v>68226</v>
      </c>
      <c r="G10" s="102">
        <f>F10/E10</f>
        <v>7.569455462076724E-2</v>
      </c>
      <c r="H10" s="15"/>
    </row>
    <row r="11" spans="1:8" ht="15.75" x14ac:dyDescent="0.25">
      <c r="A11" s="136" t="s">
        <v>69</v>
      </c>
      <c r="B11" s="137"/>
      <c r="C11" s="14"/>
      <c r="D11" s="71">
        <v>1</v>
      </c>
      <c r="E11" s="101">
        <v>125721</v>
      </c>
      <c r="F11" s="101">
        <v>52953</v>
      </c>
      <c r="G11" s="102">
        <f>F11/E11</f>
        <v>0.42119454983654281</v>
      </c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88100</v>
      </c>
      <c r="F12" s="101">
        <v>35220</v>
      </c>
      <c r="G12" s="102">
        <f>F12/E12</f>
        <v>0.39977298524404087</v>
      </c>
      <c r="H12" s="15"/>
    </row>
    <row r="13" spans="1:8" ht="15.75" x14ac:dyDescent="0.25">
      <c r="A13" s="136" t="s">
        <v>70</v>
      </c>
      <c r="B13" s="137"/>
      <c r="C13" s="14"/>
      <c r="D13" s="71">
        <v>18</v>
      </c>
      <c r="E13" s="101">
        <v>4483899</v>
      </c>
      <c r="F13" s="101">
        <v>934948</v>
      </c>
      <c r="G13" s="102">
        <f>F13/E13</f>
        <v>0.20851227915704612</v>
      </c>
      <c r="H13" s="15"/>
    </row>
    <row r="14" spans="1:8" ht="15.75" x14ac:dyDescent="0.25">
      <c r="A14" s="136" t="s">
        <v>112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137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1186834</v>
      </c>
      <c r="F18" s="101">
        <v>455901</v>
      </c>
      <c r="G18" s="102">
        <f>F18/E18</f>
        <v>0.38413206901723407</v>
      </c>
      <c r="H18" s="15"/>
    </row>
    <row r="19" spans="1:8" ht="15.75" x14ac:dyDescent="0.25">
      <c r="A19" s="136" t="s">
        <v>15</v>
      </c>
      <c r="B19" s="137"/>
      <c r="C19" s="14"/>
      <c r="D19" s="71">
        <v>3</v>
      </c>
      <c r="E19" s="101">
        <v>2314667</v>
      </c>
      <c r="F19" s="101">
        <v>772270</v>
      </c>
      <c r="G19" s="102">
        <f>F19/E19</f>
        <v>0.33364194504004246</v>
      </c>
      <c r="H19" s="15"/>
    </row>
    <row r="20" spans="1:8" ht="15.75" x14ac:dyDescent="0.25">
      <c r="A20" s="139" t="s">
        <v>16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71</v>
      </c>
      <c r="B21" s="137"/>
      <c r="C21" s="14"/>
      <c r="D21" s="71">
        <v>3</v>
      </c>
      <c r="E21" s="101">
        <v>4718549</v>
      </c>
      <c r="F21" s="101">
        <v>1004222.5</v>
      </c>
      <c r="G21" s="102">
        <f>F21/E21</f>
        <v>0.21282442971345641</v>
      </c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139</v>
      </c>
      <c r="B23" s="137"/>
      <c r="C23" s="14"/>
      <c r="D23" s="71">
        <v>1</v>
      </c>
      <c r="E23" s="101">
        <v>500</v>
      </c>
      <c r="F23" s="101">
        <v>910</v>
      </c>
      <c r="G23" s="102">
        <f>F23/E23</f>
        <v>1.82</v>
      </c>
      <c r="H23" s="15"/>
    </row>
    <row r="24" spans="1:8" ht="15.75" x14ac:dyDescent="0.25">
      <c r="A24" s="136" t="s">
        <v>133</v>
      </c>
      <c r="B24" s="137"/>
      <c r="C24" s="14"/>
      <c r="D24" s="71">
        <v>1</v>
      </c>
      <c r="E24" s="101">
        <v>451638</v>
      </c>
      <c r="F24" s="101">
        <v>62965.4</v>
      </c>
      <c r="G24" s="102">
        <f>F24/E24</f>
        <v>0.1394156381881064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1">
        <v>2020691</v>
      </c>
      <c r="F25" s="101">
        <v>477869</v>
      </c>
      <c r="G25" s="102">
        <f>F25/E25</f>
        <v>0.23648791428278743</v>
      </c>
      <c r="H25" s="15"/>
    </row>
    <row r="26" spans="1:8" ht="15.75" x14ac:dyDescent="0.25">
      <c r="A26" s="138" t="s">
        <v>21</v>
      </c>
      <c r="B26" s="137"/>
      <c r="C26" s="14"/>
      <c r="D26" s="71">
        <v>17</v>
      </c>
      <c r="E26" s="101">
        <v>124423</v>
      </c>
      <c r="F26" s="101">
        <v>124423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66687</v>
      </c>
      <c r="F28" s="101">
        <v>16287</v>
      </c>
      <c r="G28" s="102">
        <f>F28/E28</f>
        <v>0.24423050969454316</v>
      </c>
      <c r="H28" s="15"/>
    </row>
    <row r="29" spans="1:8" ht="15.75" x14ac:dyDescent="0.25">
      <c r="A29" s="139" t="s">
        <v>141</v>
      </c>
      <c r="B29" s="137"/>
      <c r="C29" s="14"/>
      <c r="D29" s="71">
        <v>1</v>
      </c>
      <c r="E29" s="101">
        <v>1314661</v>
      </c>
      <c r="F29" s="101">
        <v>148325</v>
      </c>
      <c r="G29" s="102">
        <f>F29/E29</f>
        <v>0.11282376217138868</v>
      </c>
      <c r="H29" s="15"/>
    </row>
    <row r="30" spans="1:8" ht="15.75" x14ac:dyDescent="0.25">
      <c r="A30" s="139" t="s">
        <v>107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19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132</v>
      </c>
      <c r="B32" s="137"/>
      <c r="C32" s="14"/>
      <c r="D32" s="71">
        <v>2</v>
      </c>
      <c r="E32" s="101">
        <v>452968</v>
      </c>
      <c r="F32" s="101">
        <v>216069</v>
      </c>
      <c r="G32" s="102">
        <f>F32/E32</f>
        <v>0.47700720580703271</v>
      </c>
      <c r="H32" s="15"/>
    </row>
    <row r="33" spans="1:8" ht="15.75" x14ac:dyDescent="0.25">
      <c r="A33" s="139" t="s">
        <v>142</v>
      </c>
      <c r="B33" s="137"/>
      <c r="C33" s="14"/>
      <c r="D33" s="71">
        <v>2</v>
      </c>
      <c r="E33" s="101">
        <v>978733</v>
      </c>
      <c r="F33" s="101">
        <v>247898</v>
      </c>
      <c r="G33" s="102">
        <f>F33/E33</f>
        <v>0.2532846036661684</v>
      </c>
      <c r="H33" s="15"/>
    </row>
    <row r="34" spans="1:8" ht="15.75" x14ac:dyDescent="0.25">
      <c r="A34" s="139" t="s">
        <v>72</v>
      </c>
      <c r="B34" s="137"/>
      <c r="C34" s="14"/>
      <c r="D34" s="71">
        <v>3</v>
      </c>
      <c r="E34" s="101">
        <v>2954073</v>
      </c>
      <c r="F34" s="101">
        <v>485662</v>
      </c>
      <c r="G34" s="102">
        <f>F34/E34</f>
        <v>0.16440419718808574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61</v>
      </c>
      <c r="E39" s="105">
        <f>SUM(E9:E38)</f>
        <v>22183477</v>
      </c>
      <c r="F39" s="105">
        <f>SUM(F9:F38)</f>
        <v>5104148.9000000004</v>
      </c>
      <c r="G39" s="106">
        <f>F39/E39</f>
        <v>0.23008786674875181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97</v>
      </c>
      <c r="E44" s="101">
        <v>21011401.440000001</v>
      </c>
      <c r="F44" s="101">
        <v>1112786.94</v>
      </c>
      <c r="G44" s="102">
        <f>1-(+F44/E44)</f>
        <v>0.94703889965751853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8916925.7200000007</v>
      </c>
      <c r="F45" s="101">
        <v>715981.77</v>
      </c>
      <c r="G45" s="102">
        <f>1-(+F45/E45)</f>
        <v>0.91970531184373261</v>
      </c>
      <c r="H45" s="15"/>
    </row>
    <row r="46" spans="1:8" ht="15.75" x14ac:dyDescent="0.25">
      <c r="A46" s="27" t="s">
        <v>35</v>
      </c>
      <c r="B46" s="28"/>
      <c r="C46" s="14"/>
      <c r="D46" s="71">
        <v>252</v>
      </c>
      <c r="E46" s="101">
        <v>16348253.25</v>
      </c>
      <c r="F46" s="101">
        <v>832217.47</v>
      </c>
      <c r="G46" s="102">
        <f>1-(+F46/E46)</f>
        <v>0.94909441043800813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1443865</v>
      </c>
      <c r="F47" s="101">
        <v>146289.5</v>
      </c>
      <c r="G47" s="102">
        <f>1-(+F47/E47)</f>
        <v>0.89868200974467838</v>
      </c>
      <c r="H47" s="15"/>
    </row>
    <row r="48" spans="1:8" ht="15.75" x14ac:dyDescent="0.25">
      <c r="A48" s="27" t="s">
        <v>37</v>
      </c>
      <c r="B48" s="28"/>
      <c r="C48" s="14"/>
      <c r="D48" s="71">
        <v>97</v>
      </c>
      <c r="E48" s="101">
        <v>18485579</v>
      </c>
      <c r="F48" s="101">
        <v>1321135.7</v>
      </c>
      <c r="G48" s="102">
        <f>1-(+F48/E48)</f>
        <v>0.92853154883598721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49</v>
      </c>
      <c r="E50" s="101">
        <v>17490331</v>
      </c>
      <c r="F50" s="101">
        <v>852925.31</v>
      </c>
      <c r="G50" s="102">
        <f t="shared" ref="G50:G55" si="0">1-(+F50/E50)</f>
        <v>0.95123446720362237</v>
      </c>
      <c r="H50" s="15"/>
    </row>
    <row r="51" spans="1:8" ht="15.75" x14ac:dyDescent="0.25">
      <c r="A51" s="27" t="s">
        <v>40</v>
      </c>
      <c r="B51" s="28"/>
      <c r="C51" s="14"/>
      <c r="D51" s="71">
        <v>8</v>
      </c>
      <c r="E51" s="101">
        <v>872620</v>
      </c>
      <c r="F51" s="101">
        <v>78500</v>
      </c>
      <c r="G51" s="102">
        <f t="shared" si="0"/>
        <v>0.91004102587609725</v>
      </c>
      <c r="H51" s="15"/>
    </row>
    <row r="52" spans="1:8" ht="15.75" x14ac:dyDescent="0.25">
      <c r="A52" s="53" t="s">
        <v>41</v>
      </c>
      <c r="B52" s="28"/>
      <c r="C52" s="14"/>
      <c r="D52" s="71">
        <v>6</v>
      </c>
      <c r="E52" s="101">
        <v>1044625</v>
      </c>
      <c r="F52" s="101">
        <v>98300</v>
      </c>
      <c r="G52" s="102">
        <f t="shared" si="0"/>
        <v>0.90589924614095962</v>
      </c>
      <c r="H52" s="15"/>
    </row>
    <row r="53" spans="1:8" ht="15.75" x14ac:dyDescent="0.25">
      <c r="A53" s="54" t="s">
        <v>59</v>
      </c>
      <c r="B53" s="28"/>
      <c r="C53" s="14"/>
      <c r="D53" s="71">
        <v>2</v>
      </c>
      <c r="E53" s="101">
        <v>145800</v>
      </c>
      <c r="F53" s="101">
        <v>-179800</v>
      </c>
      <c r="G53" s="102">
        <f t="shared" si="0"/>
        <v>2.2331961591220848</v>
      </c>
      <c r="H53" s="15"/>
    </row>
    <row r="54" spans="1:8" ht="15.75" x14ac:dyDescent="0.25">
      <c r="A54" s="27" t="s">
        <v>92</v>
      </c>
      <c r="B54" s="28"/>
      <c r="C54" s="14"/>
      <c r="D54" s="71">
        <v>1248</v>
      </c>
      <c r="E54" s="101">
        <v>147620027.99000001</v>
      </c>
      <c r="F54" s="101">
        <v>16233056.16</v>
      </c>
      <c r="G54" s="102">
        <f t="shared" si="0"/>
        <v>0.89003486599325365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521278</v>
      </c>
      <c r="F55" s="101">
        <v>45371.519999999997</v>
      </c>
      <c r="G55" s="102">
        <f t="shared" si="0"/>
        <v>0.91296099202345005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1795</v>
      </c>
      <c r="E61" s="112">
        <f>SUM(E44:E60)</f>
        <v>233900706.40000001</v>
      </c>
      <c r="F61" s="112">
        <f>SUM(F44:F60)</f>
        <v>21256764.370000001</v>
      </c>
      <c r="G61" s="106">
        <f>1-(+F61/E61)</f>
        <v>0.90912056360510418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26360913.270000003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0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16</v>
      </c>
      <c r="E13" s="100">
        <v>2391671</v>
      </c>
      <c r="F13" s="101">
        <v>1639720.5</v>
      </c>
      <c r="G13" s="102">
        <f>F13/E13</f>
        <v>0.68559617940761919</v>
      </c>
      <c r="H13" s="15"/>
    </row>
    <row r="14" spans="1:8" ht="15.75" x14ac:dyDescent="0.25">
      <c r="A14" s="136" t="s">
        <v>99</v>
      </c>
      <c r="B14" s="137"/>
      <c r="C14" s="14"/>
      <c r="D14" s="71">
        <v>3</v>
      </c>
      <c r="E14" s="100">
        <v>657124</v>
      </c>
      <c r="F14" s="101">
        <v>109236</v>
      </c>
      <c r="G14" s="102">
        <f>F14/E14</f>
        <v>0.16623346582988904</v>
      </c>
      <c r="H14" s="15"/>
    </row>
    <row r="15" spans="1:8" ht="15.75" x14ac:dyDescent="0.25">
      <c r="A15" s="136" t="s">
        <v>101</v>
      </c>
      <c r="B15" s="137"/>
      <c r="C15" s="14"/>
      <c r="D15" s="71"/>
      <c r="E15" s="100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>
        <v>1</v>
      </c>
      <c r="E16" s="100">
        <v>99107</v>
      </c>
      <c r="F16" s="101">
        <v>33218.5</v>
      </c>
      <c r="G16" s="102">
        <f>F16/E16</f>
        <v>0.33517814079732006</v>
      </c>
      <c r="H16" s="15"/>
    </row>
    <row r="17" spans="1:8" ht="15.75" x14ac:dyDescent="0.25">
      <c r="A17" s="136" t="s">
        <v>74</v>
      </c>
      <c r="B17" s="137"/>
      <c r="C17" s="14"/>
      <c r="D17" s="71">
        <v>2</v>
      </c>
      <c r="E17" s="100">
        <v>270295</v>
      </c>
      <c r="F17" s="101">
        <v>46851</v>
      </c>
      <c r="G17" s="102">
        <f>F17/E17</f>
        <v>0.17333284004513588</v>
      </c>
      <c r="H17" s="15"/>
    </row>
    <row r="18" spans="1:8" ht="15.75" x14ac:dyDescent="0.25">
      <c r="A18" s="139" t="s">
        <v>105</v>
      </c>
      <c r="B18" s="137"/>
      <c r="C18" s="14"/>
      <c r="D18" s="71">
        <v>2</v>
      </c>
      <c r="E18" s="100">
        <v>513431</v>
      </c>
      <c r="F18" s="101">
        <v>75878.320000000007</v>
      </c>
      <c r="G18" s="102">
        <f>F18/E18</f>
        <v>0.14778679121439883</v>
      </c>
      <c r="H18" s="15"/>
    </row>
    <row r="19" spans="1:8" ht="15.75" x14ac:dyDescent="0.25">
      <c r="A19" s="139" t="s">
        <v>14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>
        <v>2</v>
      </c>
      <c r="E20" s="100">
        <v>1037186</v>
      </c>
      <c r="F20" s="101">
        <v>245189</v>
      </c>
      <c r="G20" s="102">
        <f>F20/E20</f>
        <v>0.2363982930737592</v>
      </c>
      <c r="H20" s="15"/>
    </row>
    <row r="21" spans="1:8" ht="15.75" x14ac:dyDescent="0.25">
      <c r="A21" s="136" t="s">
        <v>58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0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>
        <v>3</v>
      </c>
      <c r="E23" s="100">
        <v>1076689</v>
      </c>
      <c r="F23" s="101">
        <v>264849.24</v>
      </c>
      <c r="G23" s="102">
        <f t="shared" ref="G23:G29" si="0">F23/E23</f>
        <v>0.24598490371871543</v>
      </c>
      <c r="H23" s="15"/>
    </row>
    <row r="24" spans="1:8" ht="15.75" x14ac:dyDescent="0.25">
      <c r="A24" s="136" t="s">
        <v>18</v>
      </c>
      <c r="B24" s="137"/>
      <c r="C24" s="14"/>
      <c r="D24" s="71">
        <v>2</v>
      </c>
      <c r="E24" s="100">
        <v>1809536</v>
      </c>
      <c r="F24" s="101">
        <v>183206</v>
      </c>
      <c r="G24" s="102">
        <f t="shared" si="0"/>
        <v>0.10124473898281107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902234</v>
      </c>
      <c r="F25" s="101">
        <v>254938</v>
      </c>
      <c r="G25" s="102">
        <f t="shared" si="0"/>
        <v>0.2825630601373923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0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0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0">
        <v>65403</v>
      </c>
      <c r="F29" s="101">
        <v>28667</v>
      </c>
      <c r="G29" s="102">
        <f t="shared" si="0"/>
        <v>0.4383132272219929</v>
      </c>
      <c r="H29" s="15"/>
    </row>
    <row r="30" spans="1:8" ht="15.75" x14ac:dyDescent="0.25">
      <c r="A30" s="139" t="s">
        <v>152</v>
      </c>
      <c r="B30" s="137"/>
      <c r="C30" s="14"/>
      <c r="D30" s="71"/>
      <c r="E30" s="100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>
        <v>2</v>
      </c>
      <c r="E31" s="100">
        <v>1554734</v>
      </c>
      <c r="F31" s="101">
        <v>143625</v>
      </c>
      <c r="G31" s="102">
        <f>F31/E31</f>
        <v>9.2379146529245518E-2</v>
      </c>
      <c r="H31" s="15"/>
    </row>
    <row r="32" spans="1:8" ht="15.75" x14ac:dyDescent="0.25">
      <c r="A32" s="139" t="s">
        <v>102</v>
      </c>
      <c r="B32" s="137"/>
      <c r="C32" s="14"/>
      <c r="D32" s="71">
        <v>1</v>
      </c>
      <c r="E32" s="100">
        <v>113229</v>
      </c>
      <c r="F32" s="101">
        <v>38753</v>
      </c>
      <c r="G32" s="102">
        <f>F32/E32</f>
        <v>0.34225330966448525</v>
      </c>
      <c r="H32" s="15"/>
    </row>
    <row r="33" spans="1:8" ht="15.75" x14ac:dyDescent="0.25">
      <c r="A33" s="139" t="s">
        <v>27</v>
      </c>
      <c r="B33" s="137"/>
      <c r="C33" s="14"/>
      <c r="D33" s="71"/>
      <c r="E33" s="100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>
        <v>4</v>
      </c>
      <c r="E34" s="100">
        <v>3716165</v>
      </c>
      <c r="F34" s="101">
        <v>902015</v>
      </c>
      <c r="G34" s="102">
        <f>F34/E34</f>
        <v>0.24272738158827717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43</v>
      </c>
      <c r="E39" s="112">
        <f>SUM(E9:E38)</f>
        <v>14206804</v>
      </c>
      <c r="F39" s="112">
        <f>SUM(F9:F38)</f>
        <v>3966146.5600000005</v>
      </c>
      <c r="G39" s="117">
        <f>F39/E39</f>
        <v>0.27917232897701694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146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8</v>
      </c>
      <c r="E45" s="101">
        <v>2063660</v>
      </c>
      <c r="F45" s="101">
        <v>68607.25</v>
      </c>
      <c r="G45" s="102">
        <f>1-(+F45/E45)</f>
        <v>0.96675457681982502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149</v>
      </c>
      <c r="B51" s="20"/>
      <c r="C51" s="21"/>
      <c r="D51" s="99">
        <f>SUM(D44:D47)</f>
        <v>8</v>
      </c>
      <c r="E51" s="105">
        <f>SUM(E44:E50)</f>
        <v>2063660</v>
      </c>
      <c r="F51" s="105">
        <f>SUM(F44:F50)</f>
        <v>68607.25</v>
      </c>
      <c r="G51" s="106">
        <f>1-(+F51/E51)</f>
        <v>0.96675457681982502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ht="15.75" x14ac:dyDescent="0.25">
      <c r="A56" s="27" t="s">
        <v>33</v>
      </c>
      <c r="B56" s="28"/>
      <c r="C56" s="14"/>
      <c r="D56" s="71">
        <v>152</v>
      </c>
      <c r="E56" s="101">
        <v>26571089.43</v>
      </c>
      <c r="F56" s="101">
        <v>1679221.69</v>
      </c>
      <c r="G56" s="102">
        <f>1-(+F56/E56)</f>
        <v>0.93680267817306428</v>
      </c>
      <c r="H56" s="15"/>
    </row>
    <row r="57" spans="1:8" ht="15.75" x14ac:dyDescent="0.25">
      <c r="A57" s="27" t="s">
        <v>34</v>
      </c>
      <c r="B57" s="28"/>
      <c r="C57" s="14"/>
      <c r="D57" s="71">
        <v>17</v>
      </c>
      <c r="E57" s="101">
        <v>9305383.5299999993</v>
      </c>
      <c r="F57" s="101">
        <v>740668.57</v>
      </c>
      <c r="G57" s="102">
        <f t="shared" ref="G57:G67" si="1">1-(+F57/E57)</f>
        <v>0.92040429417958658</v>
      </c>
      <c r="H57" s="15"/>
    </row>
    <row r="58" spans="1:8" ht="15.75" x14ac:dyDescent="0.25">
      <c r="A58" s="27" t="s">
        <v>35</v>
      </c>
      <c r="B58" s="28"/>
      <c r="C58" s="14"/>
      <c r="D58" s="71">
        <v>136</v>
      </c>
      <c r="E58" s="101">
        <v>17437777.800000001</v>
      </c>
      <c r="F58" s="101">
        <v>794301.53</v>
      </c>
      <c r="G58" s="102">
        <f t="shared" si="1"/>
        <v>0.95444938345297647</v>
      </c>
      <c r="H58" s="15"/>
    </row>
    <row r="59" spans="1:8" ht="15.75" x14ac:dyDescent="0.25">
      <c r="A59" s="27" t="s">
        <v>36</v>
      </c>
      <c r="B59" s="28"/>
      <c r="C59" s="14"/>
      <c r="D59" s="71">
        <v>3</v>
      </c>
      <c r="E59" s="101">
        <v>155765.5</v>
      </c>
      <c r="F59" s="101">
        <v>7803</v>
      </c>
      <c r="G59" s="102">
        <f t="shared" si="1"/>
        <v>0.94990546687167565</v>
      </c>
      <c r="H59" s="15"/>
    </row>
    <row r="60" spans="1:8" ht="15.75" x14ac:dyDescent="0.25">
      <c r="A60" s="27" t="s">
        <v>37</v>
      </c>
      <c r="B60" s="28"/>
      <c r="C60" s="14"/>
      <c r="D60" s="71">
        <v>72</v>
      </c>
      <c r="E60" s="101">
        <v>8320501.3700000001</v>
      </c>
      <c r="F60" s="101">
        <v>482198.25</v>
      </c>
      <c r="G60" s="102">
        <f t="shared" si="1"/>
        <v>0.94204697186414865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9</v>
      </c>
      <c r="E62" s="101">
        <v>1836310</v>
      </c>
      <c r="F62" s="101">
        <v>246485</v>
      </c>
      <c r="G62" s="102">
        <f t="shared" si="1"/>
        <v>0.86577157451628539</v>
      </c>
      <c r="H62" s="2"/>
    </row>
    <row r="63" spans="1:8" ht="15.75" x14ac:dyDescent="0.25">
      <c r="A63" s="27" t="s">
        <v>40</v>
      </c>
      <c r="B63" s="28"/>
      <c r="C63" s="14"/>
      <c r="D63" s="71">
        <v>3</v>
      </c>
      <c r="E63" s="101">
        <v>870735</v>
      </c>
      <c r="F63" s="101">
        <v>81780</v>
      </c>
      <c r="G63" s="102">
        <f t="shared" si="1"/>
        <v>0.90607934675877277</v>
      </c>
      <c r="H63" s="2"/>
    </row>
    <row r="64" spans="1:8" ht="15.75" x14ac:dyDescent="0.25">
      <c r="A64" s="53" t="s">
        <v>41</v>
      </c>
      <c r="B64" s="28"/>
      <c r="C64" s="14"/>
      <c r="D64" s="71">
        <v>2</v>
      </c>
      <c r="E64" s="101">
        <v>893375</v>
      </c>
      <c r="F64" s="101">
        <v>-47550</v>
      </c>
      <c r="G64" s="102">
        <f t="shared" si="1"/>
        <v>1.0532251294249335</v>
      </c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1194</v>
      </c>
      <c r="E66" s="101">
        <v>138793927.69999999</v>
      </c>
      <c r="F66" s="101">
        <v>14825959.199999999</v>
      </c>
      <c r="G66" s="102">
        <f t="shared" si="1"/>
        <v>0.89318005876996298</v>
      </c>
      <c r="H66" s="2"/>
    </row>
    <row r="67" spans="1:8" ht="15.75" x14ac:dyDescent="0.25">
      <c r="A67" s="69" t="s">
        <v>93</v>
      </c>
      <c r="B67" s="30"/>
      <c r="C67" s="14"/>
      <c r="D67" s="71"/>
      <c r="E67" s="101">
        <v>446659.14</v>
      </c>
      <c r="F67" s="101">
        <v>28472.23</v>
      </c>
      <c r="G67" s="102">
        <f t="shared" si="1"/>
        <v>0.93625512734386229</v>
      </c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  <c r="H69" s="2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  <c r="H70" s="2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  <c r="H71" s="2"/>
    </row>
    <row r="72" spans="1:8" ht="15.75" x14ac:dyDescent="0.25">
      <c r="A72" s="32"/>
      <c r="B72" s="18"/>
      <c r="C72" s="14"/>
      <c r="D72" s="72"/>
      <c r="E72" s="111"/>
      <c r="F72" s="111"/>
      <c r="G72" s="103"/>
      <c r="H72" s="2"/>
    </row>
    <row r="73" spans="1:8" ht="15.75" x14ac:dyDescent="0.25">
      <c r="A73" s="20" t="s">
        <v>45</v>
      </c>
      <c r="B73" s="20"/>
      <c r="C73" s="21"/>
      <c r="D73" s="73">
        <f>SUM(D56:D69)</f>
        <v>1588</v>
      </c>
      <c r="E73" s="112">
        <f>SUM(E56:E72)</f>
        <v>204631524.46999997</v>
      </c>
      <c r="F73" s="112">
        <f>SUM(F56:F72)</f>
        <v>18839339.469999999</v>
      </c>
      <c r="G73" s="106">
        <f>1-(+F73/E73)</f>
        <v>0.9079353021544736</v>
      </c>
      <c r="H73" s="2"/>
    </row>
    <row r="74" spans="1:8" x14ac:dyDescent="0.2">
      <c r="A74" s="33"/>
      <c r="B74" s="33"/>
      <c r="C74" s="33"/>
      <c r="D74" s="113"/>
      <c r="E74" s="114"/>
      <c r="F74" s="115"/>
      <c r="G74" s="115"/>
      <c r="H74" s="2"/>
    </row>
    <row r="75" spans="1:8" ht="18" x14ac:dyDescent="0.25">
      <c r="A75" s="34" t="s">
        <v>46</v>
      </c>
      <c r="B75" s="35"/>
      <c r="C75" s="35"/>
      <c r="D75" s="116"/>
      <c r="E75" s="116"/>
      <c r="F75" s="36">
        <f>F73+F39+F51</f>
        <v>22874093.280000001</v>
      </c>
      <c r="G75" s="116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2025-02-07T14:16:59Z</dcterms:modified>
</cp:coreProperties>
</file>