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 tabRatio="684" activeTab="7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HORSESHO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6" i="14"/>
  <c r="G24" i="14"/>
  <c r="G19" i="14"/>
  <c r="G15" i="14"/>
  <c r="F60" i="12"/>
  <c r="G60" i="12"/>
  <c r="E60" i="12"/>
  <c r="D60" i="12"/>
  <c r="G53" i="12"/>
  <c r="G50" i="12"/>
  <c r="G48" i="12"/>
  <c r="G47" i="12"/>
  <c r="G46" i="12"/>
  <c r="G44" i="12"/>
  <c r="G39" i="12"/>
  <c r="F39" i="12"/>
  <c r="E39" i="12"/>
  <c r="D39" i="12"/>
  <c r="G33" i="12"/>
  <c r="G18" i="12"/>
  <c r="G17" i="12"/>
  <c r="G60" i="7"/>
  <c r="F60" i="7"/>
  <c r="E60" i="7"/>
  <c r="D60" i="7"/>
  <c r="G53" i="7"/>
  <c r="G50" i="7"/>
  <c r="G48" i="7"/>
  <c r="G47" i="7"/>
  <c r="G46" i="7"/>
  <c r="G44" i="7"/>
  <c r="F39" i="7"/>
  <c r="G39" i="7"/>
  <c r="E39" i="7"/>
  <c r="D39" i="7"/>
  <c r="G31" i="7"/>
  <c r="G15" i="7"/>
  <c r="G9" i="7"/>
  <c r="G61" i="10"/>
  <c r="F61" i="10"/>
  <c r="E61" i="10"/>
  <c r="D61" i="10"/>
  <c r="G54" i="10"/>
  <c r="G53" i="10"/>
  <c r="G52" i="10"/>
  <c r="G50" i="10"/>
  <c r="G49" i="10"/>
  <c r="G48" i="10"/>
  <c r="G47" i="10"/>
  <c r="G46" i="10"/>
  <c r="G45" i="10"/>
  <c r="G44" i="10"/>
  <c r="F39" i="10"/>
  <c r="G39" i="10"/>
  <c r="E39" i="10"/>
  <c r="B7" i="13"/>
  <c r="D39" i="10"/>
  <c r="G34" i="10"/>
  <c r="G33" i="10"/>
  <c r="G29" i="10"/>
  <c r="G28" i="10"/>
  <c r="G26" i="10"/>
  <c r="G25" i="10"/>
  <c r="G20" i="10"/>
  <c r="G19" i="10"/>
  <c r="G16" i="10"/>
  <c r="F15" i="10"/>
  <c r="G15" i="10"/>
  <c r="E15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G39" i="9"/>
  <c r="F39" i="9"/>
  <c r="E39" i="9"/>
  <c r="D39" i="9"/>
  <c r="G34" i="9"/>
  <c r="G32" i="9"/>
  <c r="G29" i="9"/>
  <c r="G25" i="9"/>
  <c r="G24" i="9"/>
  <c r="G23" i="9"/>
  <c r="G20" i="9"/>
  <c r="G18" i="9"/>
  <c r="G17" i="9"/>
  <c r="G16" i="9"/>
  <c r="G14" i="9"/>
  <c r="G13" i="9"/>
  <c r="F62" i="6"/>
  <c r="F64" i="6"/>
  <c r="E62" i="6"/>
  <c r="G62" i="6"/>
  <c r="D62" i="6"/>
  <c r="G55" i="6"/>
  <c r="G54" i="6"/>
  <c r="G53" i="6"/>
  <c r="G52" i="6"/>
  <c r="G51" i="6"/>
  <c r="G50" i="6"/>
  <c r="G48" i="6"/>
  <c r="G46" i="6"/>
  <c r="G45" i="6"/>
  <c r="G44" i="6"/>
  <c r="G39" i="6"/>
  <c r="F39" i="6"/>
  <c r="E39" i="6"/>
  <c r="D39" i="6"/>
  <c r="G34" i="6"/>
  <c r="G33" i="6"/>
  <c r="G32" i="6"/>
  <c r="G31" i="6"/>
  <c r="G30" i="6"/>
  <c r="G25" i="6"/>
  <c r="G22" i="6"/>
  <c r="G21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4" i="5"/>
  <c r="G50" i="5"/>
  <c r="G48" i="5"/>
  <c r="G46" i="5"/>
  <c r="G44" i="5"/>
  <c r="F39" i="5"/>
  <c r="G39" i="5"/>
  <c r="E39" i="5"/>
  <c r="D39" i="5"/>
  <c r="G25" i="5"/>
  <c r="G24" i="5"/>
  <c r="G23" i="5"/>
  <c r="G18" i="5"/>
  <c r="G17" i="5"/>
  <c r="G14" i="5"/>
  <c r="G12" i="5"/>
  <c r="G10" i="5"/>
  <c r="F61" i="4"/>
  <c r="F63" i="4"/>
  <c r="E61" i="4"/>
  <c r="B17" i="13"/>
  <c r="D61" i="4"/>
  <c r="G54" i="4"/>
  <c r="G53" i="4"/>
  <c r="G52" i="4"/>
  <c r="G51" i="4"/>
  <c r="G50" i="4"/>
  <c r="G49" i="4"/>
  <c r="G48" i="4"/>
  <c r="G46" i="4"/>
  <c r="G45" i="4"/>
  <c r="G44" i="4"/>
  <c r="F39" i="4"/>
  <c r="G39" i="4"/>
  <c r="E39" i="4"/>
  <c r="D39" i="4"/>
  <c r="G33" i="4"/>
  <c r="G31" i="4"/>
  <c r="G28" i="4"/>
  <c r="G26" i="4"/>
  <c r="G24" i="4"/>
  <c r="G23" i="4"/>
  <c r="G22" i="4"/>
  <c r="G21" i="4"/>
  <c r="G19" i="4"/>
  <c r="G18" i="4"/>
  <c r="G17" i="4"/>
  <c r="G16" i="4"/>
  <c r="G15" i="4"/>
  <c r="G14" i="4"/>
  <c r="G11" i="4"/>
  <c r="G10" i="4"/>
  <c r="F75" i="3"/>
  <c r="G75" i="3"/>
  <c r="E75" i="3"/>
  <c r="D75" i="3"/>
  <c r="G68" i="3"/>
  <c r="G67" i="3"/>
  <c r="G66" i="3"/>
  <c r="G64" i="3"/>
  <c r="G63" i="3"/>
  <c r="G62" i="3"/>
  <c r="G61" i="3"/>
  <c r="G60" i="3"/>
  <c r="G59" i="3"/>
  <c r="G58" i="3"/>
  <c r="F53" i="3"/>
  <c r="E53" i="3"/>
  <c r="D53" i="3"/>
  <c r="B11" i="13"/>
  <c r="G39" i="3"/>
  <c r="F39" i="3"/>
  <c r="E39" i="3"/>
  <c r="D39" i="3"/>
  <c r="G34" i="3"/>
  <c r="G32" i="3"/>
  <c r="G29" i="3"/>
  <c r="G28" i="3"/>
  <c r="G26" i="3"/>
  <c r="G24" i="3"/>
  <c r="G23" i="3"/>
  <c r="G22" i="3"/>
  <c r="G21" i="3"/>
  <c r="G18" i="3"/>
  <c r="G17" i="3"/>
  <c r="G13" i="3"/>
  <c r="G11" i="3"/>
  <c r="G9" i="3"/>
  <c r="F60" i="2"/>
  <c r="F62" i="2"/>
  <c r="E60" i="2"/>
  <c r="D60" i="2"/>
  <c r="G54" i="2"/>
  <c r="G53" i="2"/>
  <c r="G50" i="2"/>
  <c r="G48" i="2"/>
  <c r="G47" i="2"/>
  <c r="G46" i="2"/>
  <c r="F39" i="2"/>
  <c r="G39" i="2"/>
  <c r="E39" i="2"/>
  <c r="D39" i="2"/>
  <c r="G32" i="2"/>
  <c r="G30" i="2"/>
  <c r="G29" i="2"/>
  <c r="G18" i="2"/>
  <c r="F60" i="11"/>
  <c r="F62" i="11"/>
  <c r="E60" i="11"/>
  <c r="D60" i="11"/>
  <c r="G53" i="11"/>
  <c r="G51" i="11"/>
  <c r="G50" i="11"/>
  <c r="G49" i="11"/>
  <c r="G48" i="11"/>
  <c r="G47" i="11"/>
  <c r="G46" i="11"/>
  <c r="G44" i="11"/>
  <c r="F39" i="11"/>
  <c r="E39" i="11"/>
  <c r="D39" i="11"/>
  <c r="G34" i="11"/>
  <c r="G33" i="11"/>
  <c r="G30" i="11"/>
  <c r="G29" i="11"/>
  <c r="G22" i="11"/>
  <c r="G18" i="11"/>
  <c r="G15" i="11"/>
  <c r="G11" i="11"/>
  <c r="G9" i="11"/>
  <c r="F63" i="1"/>
  <c r="F61" i="1"/>
  <c r="G61" i="1"/>
  <c r="E61" i="1"/>
  <c r="D61" i="1"/>
  <c r="G54" i="1"/>
  <c r="G52" i="1"/>
  <c r="G50" i="1"/>
  <c r="G49" i="1"/>
  <c r="G48" i="1"/>
  <c r="G47" i="1"/>
  <c r="G46" i="1"/>
  <c r="G45" i="1"/>
  <c r="G44" i="1"/>
  <c r="G39" i="1"/>
  <c r="F39" i="1"/>
  <c r="E39" i="1"/>
  <c r="D39" i="1"/>
  <c r="G31" i="1"/>
  <c r="G30" i="1"/>
  <c r="G25" i="1"/>
  <c r="G22" i="1"/>
  <c r="G20" i="1"/>
  <c r="G18" i="1"/>
  <c r="G17" i="1"/>
  <c r="G16" i="1"/>
  <c r="G15" i="1"/>
  <c r="G13" i="1"/>
  <c r="G10" i="1"/>
  <c r="G9" i="1"/>
  <c r="F75" i="8"/>
  <c r="F77" i="8"/>
  <c r="E75" i="8"/>
  <c r="D75" i="8"/>
  <c r="G69" i="8"/>
  <c r="G68" i="8"/>
  <c r="G67" i="8"/>
  <c r="G66" i="8"/>
  <c r="G65" i="8"/>
  <c r="G64" i="8"/>
  <c r="G62" i="8"/>
  <c r="G61" i="8"/>
  <c r="G60" i="8"/>
  <c r="G59" i="8"/>
  <c r="G58" i="8"/>
  <c r="F53" i="8"/>
  <c r="G53" i="8"/>
  <c r="E53" i="8"/>
  <c r="D53" i="8"/>
  <c r="G44" i="8"/>
  <c r="G39" i="8"/>
  <c r="F39" i="8"/>
  <c r="E39" i="8"/>
  <c r="D39" i="8"/>
  <c r="G34" i="8"/>
  <c r="G33" i="8"/>
  <c r="G32" i="8"/>
  <c r="G29" i="8"/>
  <c r="G28" i="8"/>
  <c r="G26" i="8"/>
  <c r="G25" i="8"/>
  <c r="G24" i="8"/>
  <c r="G21" i="8"/>
  <c r="G19" i="8"/>
  <c r="G18" i="8"/>
  <c r="G13" i="8"/>
  <c r="G12" i="8"/>
  <c r="G11" i="8"/>
  <c r="G10" i="8"/>
  <c r="A3" i="4"/>
  <c r="A3" i="14"/>
  <c r="A4" i="13"/>
  <c r="A3" i="12"/>
  <c r="A3" i="11"/>
  <c r="A3" i="10"/>
  <c r="A3" i="9"/>
  <c r="A3" i="8"/>
  <c r="A3" i="7"/>
  <c r="A3" i="6"/>
  <c r="A3" i="5"/>
  <c r="A3" i="3"/>
  <c r="A3" i="2"/>
  <c r="G61" i="14"/>
  <c r="F62" i="12"/>
  <c r="F62" i="7"/>
  <c r="F63" i="10"/>
  <c r="B8" i="13"/>
  <c r="B9" i="13"/>
  <c r="G61" i="9"/>
  <c r="G62" i="5"/>
  <c r="G61" i="4"/>
  <c r="B16" i="13"/>
  <c r="F77" i="3"/>
  <c r="B12" i="13"/>
  <c r="B6" i="13"/>
  <c r="G60" i="2"/>
  <c r="G60" i="11"/>
  <c r="G39" i="11"/>
  <c r="B13" i="13"/>
  <c r="B18" i="13"/>
  <c r="G75" i="8"/>
  <c r="B14" i="13"/>
  <c r="B21" i="13"/>
  <c r="B19" i="13"/>
</calcChain>
</file>

<file path=xl/sharedStrings.xml><?xml version="1.0" encoding="utf-8"?>
<sst xmlns="http://schemas.openxmlformats.org/spreadsheetml/2006/main" count="963" uniqueCount="162">
  <si>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</si>
  <si>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</si>
  <si>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</si>
  <si>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</si>
  <si>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</si>
  <si>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</si>
  <si>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</si>
  <si>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</si>
  <si>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</si>
  <si>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</si>
  <si>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</si>
  <si>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</si>
  <si>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</si>
  <si>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</si>
  <si>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</si>
  <si>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</si>
  <si>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</si>
  <si>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</si>
  <si>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</si>
  <si>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</si>
  <si>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</si>
  <si>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</si>
  <si>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</si>
  <si>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</si>
  <si>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</si>
  <si>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</si>
  <si>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</si>
  <si>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</si>
  <si>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</si>
  <si>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</si>
  <si>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</si>
  <si>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</si>
  <si>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</si>
  <si>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</si>
  <si>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</si>
  <si>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</si>
  <si>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</si>
  <si>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</si>
  <si>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</si>
  <si>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</si>
  <si>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</si>
  <si>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</si>
  <si>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</si>
  <si>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</si>
  <si>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</si>
  <si>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</si>
  <si>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</si>
  <si>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</si>
  <si>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</si>
  <si>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</si>
  <si>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</si>
  <si>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</si>
  <si>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</si>
  <si>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</si>
  <si>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</si>
  <si>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</si>
  <si>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</si>
  <si>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</si>
  <si>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</si>
  <si>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</si>
  <si>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</si>
  <si>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</si>
  <si>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</si>
  <si>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</si>
  <si>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</si>
  <si>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</si>
  <si>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</si>
  <si>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</si>
  <si>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</si>
  <si>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</si>
  <si>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</si>
  <si>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</si>
  <si>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</si>
  <si>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</si>
  <si>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</si>
  <si>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</si>
  <si>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Baccarat</t>
  </si>
  <si>
    <t>BOAT:     RIVER CITY</t>
  </si>
  <si>
    <t xml:space="preserve">   Bonus Craps</t>
  </si>
  <si>
    <t xml:space="preserve">   Blackjack Switch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</si>
  <si>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</si>
  <si>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</si>
  <si>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</si>
  <si>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</si>
  <si>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</si>
  <si>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</si>
  <si>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</si>
  <si>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</si>
  <si>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</si>
  <si>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</si>
  <si>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</si>
  <si>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</si>
  <si>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</si>
  <si>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</si>
  <si>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</si>
  <si>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</si>
  <si>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</si>
  <si>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</si>
  <si>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</si>
  <si>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</si>
  <si>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</si>
  <si>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</si>
  <si>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</si>
  <si>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</si>
  <si>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</si>
  <si>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</si>
  <si>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</si>
  <si>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</si>
  <si>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</si>
  <si>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</si>
  <si>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</si>
  <si>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</si>
  <si>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</si>
  <si>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</si>
  <si>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</si>
  <si>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</si>
  <si>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</si>
  <si>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</si>
  <si>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</si>
  <si>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</si>
  <si>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Sic Bo</t>
  </si>
  <si>
    <t xml:space="preserve">   DJ Wild Poker</t>
  </si>
  <si>
    <t xml:space="preserve">   Fortune 7</t>
  </si>
  <si>
    <t xml:space="preserve">   Four Card Frenzy</t>
  </si>
  <si>
    <t xml:space="preserve">   Criss Cross Poker</t>
  </si>
  <si>
    <t xml:space="preserve">   Straw Poker</t>
  </si>
  <si>
    <t xml:space="preserve">  Multi Denom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</si>
  <si>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</si>
  <si>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</si>
  <si>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</si>
  <si>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</si>
  <si>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</si>
  <si>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</si>
  <si>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</si>
  <si>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</si>
  <si>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</si>
  <si>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</si>
  <si>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</si>
  <si>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</si>
  <si>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</si>
  <si>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</si>
  <si>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</si>
  <si>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</si>
  <si>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</si>
  <si>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</si>
  <si>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</si>
  <si>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</si>
  <si>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</si>
  <si>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</si>
  <si>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</si>
  <si>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BOAT:  BALLY'S KC</t>
  </si>
  <si>
    <t xml:space="preserve">   I LUV Suits</t>
  </si>
  <si>
    <t xml:space="preserve">   Blackjack 6 TO 5</t>
  </si>
  <si>
    <t xml:space="preserve">   Mini Baccarat</t>
  </si>
  <si>
    <t xml:space="preserve">   Golden Frog Baccarat</t>
  </si>
  <si>
    <t xml:space="preserve">   5 Treasures</t>
  </si>
  <si>
    <t>BOAT:    HORSESHOE ST. LOUIS</t>
  </si>
  <si>
    <t xml:space="preserve">   Rising Phoenix MB</t>
  </si>
  <si>
    <t xml:space="preserve">   Big Blind UTH</t>
  </si>
  <si>
    <t xml:space="preserve">   Trilux EZ</t>
  </si>
  <si>
    <t xml:space="preserve">   Double Deck EZ</t>
  </si>
  <si>
    <t>MONTH ENDED: 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</si>
</sst>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>
        <v>3</v>
      </c>
      <c r="E9" s="99">
        <v>727408</v>
      </c>
      <c r="F9" s="74">
        <v>108411.5</v>
      </c>
      <c r="G9" s="104">
        <f>F9/E9</f>
        <v>0.1490380914149968</v>
      </c>
      <c r="H9" s="15"/>
    </row>
    <row r="10" spans="1:8" ht="15.75" x14ac:dyDescent="0.25">
      <c r="A10" s="93" t="s">
        <v>11</v>
      </c>
      <c r="B10" s="13"/>
      <c r="C10" s="14"/>
      <c r="D10" s="73">
        <v>6</v>
      </c>
      <c r="E10" s="99">
        <v>1178139</v>
      </c>
      <c r="F10" s="74">
        <v>271658</v>
      </c>
      <c r="G10" s="104">
        <f>F10/E10</f>
        <v>0.23058229971166391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11</v>
      </c>
      <c r="E13" s="99">
        <v>1313493</v>
      </c>
      <c r="F13" s="74">
        <v>160323.5</v>
      </c>
      <c r="G13" s="104">
        <f t="shared" ref="G13:G22" si="0">F13/E13</f>
        <v>0.12205889182508015</v>
      </c>
      <c r="H13" s="15"/>
    </row>
    <row r="14" spans="1:8" ht="15.75" x14ac:dyDescent="0.25">
      <c r="A14" s="93" t="s">
        <v>121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113</v>
      </c>
      <c r="B15" s="13"/>
      <c r="C15" s="14"/>
      <c r="D15" s="73">
        <v>1</v>
      </c>
      <c r="E15" s="99">
        <v>144113</v>
      </c>
      <c r="F15" s="74">
        <v>20286</v>
      </c>
      <c r="G15" s="104">
        <f t="shared" si="0"/>
        <v>0.14076453893819432</v>
      </c>
      <c r="H15" s="15"/>
    </row>
    <row r="16" spans="1:8" ht="15.75" x14ac:dyDescent="0.25">
      <c r="A16" s="93" t="s">
        <v>122</v>
      </c>
      <c r="B16" s="13"/>
      <c r="C16" s="14"/>
      <c r="D16" s="73">
        <v>2</v>
      </c>
      <c r="E16" s="99">
        <v>3668031</v>
      </c>
      <c r="F16" s="74">
        <v>280748</v>
      </c>
      <c r="G16" s="104">
        <f t="shared" si="0"/>
        <v>7.6539156839187023E-2</v>
      </c>
      <c r="H16" s="15"/>
    </row>
    <row r="17" spans="1:8" ht="15.75" x14ac:dyDescent="0.25">
      <c r="A17" s="93" t="s">
        <v>153</v>
      </c>
      <c r="B17" s="13"/>
      <c r="C17" s="14"/>
      <c r="D17" s="73">
        <v>4</v>
      </c>
      <c r="E17" s="99">
        <v>4746175</v>
      </c>
      <c r="F17" s="74">
        <v>561242</v>
      </c>
      <c r="G17" s="104">
        <f t="shared" si="0"/>
        <v>0.1182514340495241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372686</v>
      </c>
      <c r="F18" s="74">
        <v>118324.5</v>
      </c>
      <c r="G18" s="104">
        <f t="shared" si="0"/>
        <v>0.3174911319448544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16</v>
      </c>
      <c r="B20" s="13"/>
      <c r="C20" s="14"/>
      <c r="D20" s="73">
        <v>1</v>
      </c>
      <c r="E20" s="99">
        <v>1142550</v>
      </c>
      <c r="F20" s="74">
        <v>-22964.5</v>
      </c>
      <c r="G20" s="104">
        <f t="shared" si="0"/>
        <v>-2.0099339197409305E-2</v>
      </c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98</v>
      </c>
      <c r="B22" s="13"/>
      <c r="C22" s="14"/>
      <c r="D22" s="73">
        <v>1</v>
      </c>
      <c r="E22" s="99">
        <v>85447</v>
      </c>
      <c r="F22" s="74">
        <v>42203</v>
      </c>
      <c r="G22" s="104">
        <f t="shared" si="0"/>
        <v>0.493908504687116</v>
      </c>
      <c r="H22" s="15"/>
    </row>
    <row r="23" spans="1:8" ht="15.75" x14ac:dyDescent="0.25">
      <c r="A23" s="93" t="s">
        <v>155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149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99">
        <v>503293</v>
      </c>
      <c r="F25" s="74">
        <v>120272.5</v>
      </c>
      <c r="G25" s="104">
        <f>F25/E25</f>
        <v>0.2389711360976608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157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116</v>
      </c>
      <c r="B30" s="13"/>
      <c r="C30" s="14"/>
      <c r="D30" s="73">
        <v>2</v>
      </c>
      <c r="E30" s="74">
        <v>502847</v>
      </c>
      <c r="F30" s="74">
        <v>122067</v>
      </c>
      <c r="G30" s="104">
        <f>F30/E30</f>
        <v>0.24275177141357113</v>
      </c>
      <c r="H30" s="15"/>
    </row>
    <row r="31" spans="1:8" ht="15.75" x14ac:dyDescent="0.25">
      <c r="A31" s="70" t="s">
        <v>19</v>
      </c>
      <c r="B31" s="13"/>
      <c r="C31" s="14"/>
      <c r="D31" s="73">
        <v>2</v>
      </c>
      <c r="E31" s="74">
        <v>227004</v>
      </c>
      <c r="F31" s="74">
        <v>45313</v>
      </c>
      <c r="G31" s="104">
        <f>F31/E31</f>
        <v>0.1996132226744903</v>
      </c>
      <c r="H31" s="15"/>
    </row>
    <row r="32" spans="1:8" ht="15.75" x14ac:dyDescent="0.25">
      <c r="A32" s="70" t="s">
        <v>148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158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76</v>
      </c>
      <c r="B34" s="13"/>
      <c r="C34" s="14"/>
      <c r="D34" s="73"/>
      <c r="E34" s="74"/>
      <c r="F34" s="74"/>
      <c r="G34" s="104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37</v>
      </c>
      <c r="E39" s="82">
        <f>SUM(E9:E38)</f>
        <v>14611186</v>
      </c>
      <c r="F39" s="82">
        <f>SUM(F9:F38)</f>
        <v>1827884.5</v>
      </c>
      <c r="G39" s="106">
        <f>F39/E39</f>
        <v>0.12510172001095599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100</v>
      </c>
      <c r="E44" s="74">
        <v>11588468.300000001</v>
      </c>
      <c r="F44" s="74">
        <v>667285.43000000005</v>
      </c>
      <c r="G44" s="104">
        <f>1-(+F44/E44)</f>
        <v>0.94241815115462668</v>
      </c>
      <c r="H44" s="15"/>
    </row>
    <row r="45" spans="1:8" ht="15.75" x14ac:dyDescent="0.25">
      <c r="A45" s="27" t="s">
        <v>34</v>
      </c>
      <c r="B45" s="28"/>
      <c r="C45" s="14"/>
      <c r="D45" s="73">
        <v>8</v>
      </c>
      <c r="E45" s="74">
        <v>6601774.0199999996</v>
      </c>
      <c r="F45" s="74">
        <v>666291.37</v>
      </c>
      <c r="G45" s="104">
        <f t="shared" ref="G45:G52" si="1">1-(+F45/E45)</f>
        <v>0.89907389014203187</v>
      </c>
      <c r="H45" s="15"/>
    </row>
    <row r="46" spans="1:8" ht="15.75" x14ac:dyDescent="0.25">
      <c r="A46" s="27" t="s">
        <v>35</v>
      </c>
      <c r="B46" s="28"/>
      <c r="C46" s="14"/>
      <c r="D46" s="73">
        <v>72</v>
      </c>
      <c r="E46" s="74">
        <v>5035166</v>
      </c>
      <c r="F46" s="74">
        <v>286983.84999999998</v>
      </c>
      <c r="G46" s="104">
        <f t="shared" si="1"/>
        <v>0.94300409360883042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24952.5</v>
      </c>
      <c r="F47" s="74">
        <v>3230.5</v>
      </c>
      <c r="G47" s="104">
        <f t="shared" si="1"/>
        <v>0.87053401462779278</v>
      </c>
      <c r="H47" s="15"/>
    </row>
    <row r="48" spans="1:8" ht="15.75" x14ac:dyDescent="0.25">
      <c r="A48" s="27" t="s">
        <v>37</v>
      </c>
      <c r="B48" s="28"/>
      <c r="C48" s="14"/>
      <c r="D48" s="73">
        <v>120</v>
      </c>
      <c r="E48" s="74">
        <v>15441111.109999999</v>
      </c>
      <c r="F48" s="74">
        <v>1113132.24</v>
      </c>
      <c r="G48" s="104">
        <f t="shared" si="1"/>
        <v>0.92791113074245601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2568280</v>
      </c>
      <c r="F49" s="74">
        <v>175981</v>
      </c>
      <c r="G49" s="104">
        <f t="shared" si="1"/>
        <v>0.93147904434095974</v>
      </c>
      <c r="H49" s="15"/>
    </row>
    <row r="50" spans="1:8" ht="15.75" x14ac:dyDescent="0.25">
      <c r="A50" s="27" t="s">
        <v>39</v>
      </c>
      <c r="B50" s="28"/>
      <c r="C50" s="14"/>
      <c r="D50" s="73">
        <v>17</v>
      </c>
      <c r="E50" s="74">
        <v>1855105.88</v>
      </c>
      <c r="F50" s="74">
        <v>126927.47</v>
      </c>
      <c r="G50" s="104">
        <f t="shared" si="1"/>
        <v>0.9315793931934494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104"/>
      <c r="H51" s="15"/>
    </row>
    <row r="52" spans="1:8" ht="15.75" x14ac:dyDescent="0.25">
      <c r="A52" s="54" t="s">
        <v>41</v>
      </c>
      <c r="B52" s="28"/>
      <c r="C52" s="14"/>
      <c r="D52" s="73">
        <v>2</v>
      </c>
      <c r="E52" s="74">
        <v>241775</v>
      </c>
      <c r="F52" s="74">
        <v>-2635</v>
      </c>
      <c r="G52" s="104">
        <f t="shared" si="1"/>
        <v>1.0108985627132665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99</v>
      </c>
      <c r="B54" s="28"/>
      <c r="C54" s="14"/>
      <c r="D54" s="73">
        <v>769</v>
      </c>
      <c r="E54" s="74">
        <v>79398679.019999996</v>
      </c>
      <c r="F54" s="74">
        <v>8630309.4800000004</v>
      </c>
      <c r="G54" s="104">
        <f>1-(+F54/E54)</f>
        <v>0.89130411756817662</v>
      </c>
      <c r="H54" s="15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105"/>
      <c r="H56" s="15"/>
    </row>
    <row r="57" spans="1:8" x14ac:dyDescent="0.2">
      <c r="A57" s="16" t="s">
        <v>44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105"/>
      <c r="H58" s="15"/>
    </row>
    <row r="59" spans="1:8" ht="15.75" x14ac:dyDescent="0.25">
      <c r="A59" s="32"/>
      <c r="B59" s="18"/>
      <c r="C59" s="14"/>
      <c r="D59" s="77"/>
      <c r="E59" s="95"/>
      <c r="F59" s="74"/>
      <c r="G59" s="105"/>
      <c r="H59" s="15"/>
    </row>
    <row r="60" spans="1:8" ht="15.75" x14ac:dyDescent="0.25">
      <c r="A60" s="20" t="s">
        <v>45</v>
      </c>
      <c r="B60" s="20"/>
      <c r="C60" s="21"/>
      <c r="D60" s="77"/>
      <c r="E60" s="80"/>
      <c r="F60" s="80"/>
      <c r="G60" s="105"/>
      <c r="H60" s="15"/>
    </row>
    <row r="61" spans="1:8" ht="15.75" x14ac:dyDescent="0.25">
      <c r="A61" s="33"/>
      <c r="B61" s="33"/>
      <c r="C61" s="33"/>
      <c r="D61" s="81">
        <f>SUM(D44:D57)</f>
        <v>1098</v>
      </c>
      <c r="E61" s="82">
        <f>SUM(E44:E60)</f>
        <v>122755311.83</v>
      </c>
      <c r="F61" s="82">
        <f>SUM(F44:F60)</f>
        <v>11667506.34</v>
      </c>
      <c r="G61" s="110">
        <f>1-(+F61/E61)</f>
        <v>0.9049531448695437</v>
      </c>
      <c r="H61" s="2"/>
    </row>
    <row r="62" spans="1:8" ht="18" x14ac:dyDescent="0.25">
      <c r="A62" s="35" t="s">
        <v>46</v>
      </c>
      <c r="B62" s="36"/>
      <c r="C62" s="36"/>
      <c r="D62" s="91"/>
      <c r="E62" s="92"/>
      <c r="F62" s="34"/>
      <c r="G62" s="34"/>
      <c r="H62" s="2"/>
    </row>
    <row r="63" spans="1:8" ht="18" x14ac:dyDescent="0.25">
      <c r="A63" s="38"/>
      <c r="B63" s="39"/>
      <c r="C63" s="39"/>
      <c r="D63" s="36"/>
      <c r="E63" s="36"/>
      <c r="F63" s="37">
        <f>F61+F25+F39</f>
        <v>13615663.34</v>
      </c>
      <c r="G63" s="36"/>
      <c r="H63" s="2"/>
    </row>
    <row r="64" spans="1:8" ht="18" x14ac:dyDescent="0.25">
      <c r="A64" s="38"/>
      <c r="B64" s="39"/>
      <c r="C64" s="39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156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99250</v>
      </c>
      <c r="F10" s="74">
        <v>10101.5</v>
      </c>
      <c r="G10" s="104">
        <f>F10/E10</f>
        <v>0.10177833753148614</v>
      </c>
      <c r="H10" s="15"/>
    </row>
    <row r="11" spans="1:8" ht="15.75" x14ac:dyDescent="0.25">
      <c r="A11" s="93" t="s">
        <v>120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43246</v>
      </c>
      <c r="F12" s="74">
        <v>21464</v>
      </c>
      <c r="G12" s="104">
        <f>F12/E12</f>
        <v>0.49632335938583916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107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109</v>
      </c>
      <c r="B15" s="13"/>
      <c r="C15" s="14"/>
      <c r="D15" s="73">
        <v>8</v>
      </c>
      <c r="E15" s="74">
        <f>1914997+34440</f>
        <v>1949437</v>
      </c>
      <c r="F15" s="74">
        <f>308484+16932.5</f>
        <v>325416.5</v>
      </c>
      <c r="G15" s="104">
        <f>F15/E15</f>
        <v>0.16692845165039957</v>
      </c>
      <c r="H15" s="15"/>
    </row>
    <row r="16" spans="1:8" ht="15.75" x14ac:dyDescent="0.25">
      <c r="A16" s="93" t="s">
        <v>104</v>
      </c>
      <c r="B16" s="13"/>
      <c r="C16" s="14"/>
      <c r="D16" s="73">
        <v>4</v>
      </c>
      <c r="E16" s="74">
        <v>634543</v>
      </c>
      <c r="F16" s="74">
        <v>162980</v>
      </c>
      <c r="G16" s="104">
        <f>F16/E16</f>
        <v>0.25684626573770414</v>
      </c>
      <c r="H16" s="15"/>
    </row>
    <row r="17" spans="1:8" ht="15.75" x14ac:dyDescent="0.25">
      <c r="A17" s="93" t="s">
        <v>78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70" t="s">
        <v>114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70" t="s">
        <v>14</v>
      </c>
      <c r="B19" s="13"/>
      <c r="C19" s="14"/>
      <c r="D19" s="73">
        <v>1</v>
      </c>
      <c r="E19" s="74">
        <v>123223</v>
      </c>
      <c r="F19" s="74">
        <v>26871</v>
      </c>
      <c r="G19" s="104">
        <f>F19/E19</f>
        <v>0.21806805547665614</v>
      </c>
      <c r="H19" s="15"/>
    </row>
    <row r="20" spans="1:8" ht="15.75" x14ac:dyDescent="0.25">
      <c r="A20" s="93" t="s">
        <v>15</v>
      </c>
      <c r="B20" s="13"/>
      <c r="C20" s="14"/>
      <c r="D20" s="73">
        <v>1</v>
      </c>
      <c r="E20" s="74">
        <v>995563</v>
      </c>
      <c r="F20" s="74">
        <v>154121</v>
      </c>
      <c r="G20" s="104">
        <f>F20/E20</f>
        <v>0.15480788257498521</v>
      </c>
      <c r="H20" s="15"/>
    </row>
    <row r="21" spans="1:8" ht="15.75" x14ac:dyDescent="0.25">
      <c r="A21" s="93" t="s">
        <v>59</v>
      </c>
      <c r="B21" s="13"/>
      <c r="C21" s="14"/>
      <c r="D21" s="73"/>
      <c r="E21" s="74"/>
      <c r="F21" s="74"/>
      <c r="G21" s="104"/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115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830016</v>
      </c>
      <c r="F25" s="74">
        <v>234151</v>
      </c>
      <c r="G25" s="104">
        <f>F25/E25</f>
        <v>0.28210420040095613</v>
      </c>
      <c r="H25" s="15"/>
    </row>
    <row r="26" spans="1:8" ht="15.75" x14ac:dyDescent="0.25">
      <c r="A26" s="94" t="s">
        <v>21</v>
      </c>
      <c r="B26" s="13"/>
      <c r="C26" s="14"/>
      <c r="D26" s="73">
        <v>9</v>
      </c>
      <c r="E26" s="74">
        <v>109074</v>
      </c>
      <c r="F26" s="74">
        <v>109074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42531</v>
      </c>
      <c r="F28" s="74">
        <v>20281</v>
      </c>
      <c r="G28" s="104">
        <f>F28/E28</f>
        <v>0.47685217841104138</v>
      </c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191281</v>
      </c>
      <c r="F29" s="74">
        <v>67366.559999999998</v>
      </c>
      <c r="G29" s="104">
        <f t="shared" ref="G29:G34" si="0">F29/E29</f>
        <v>0.35218636456312963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110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333916</v>
      </c>
      <c r="F33" s="74">
        <v>80036</v>
      </c>
      <c r="G33" s="104">
        <f t="shared" si="0"/>
        <v>0.23968902358677033</v>
      </c>
      <c r="H33" s="15"/>
    </row>
    <row r="34" spans="1:8" ht="15.75" x14ac:dyDescent="0.25">
      <c r="A34" s="70" t="s">
        <v>76</v>
      </c>
      <c r="B34" s="13"/>
      <c r="C34" s="14"/>
      <c r="D34" s="73">
        <v>1</v>
      </c>
      <c r="E34" s="74">
        <v>777486</v>
      </c>
      <c r="F34" s="74">
        <v>245531</v>
      </c>
      <c r="G34" s="104">
        <f t="shared" si="0"/>
        <v>0.31580118484448594</v>
      </c>
      <c r="H34" s="15"/>
    </row>
    <row r="35" spans="1:8" x14ac:dyDescent="0.2">
      <c r="A35" s="16" t="s">
        <v>28</v>
      </c>
      <c r="B35" s="13"/>
      <c r="C35" s="14"/>
      <c r="D35" s="77"/>
      <c r="E35" s="95">
        <v>41630</v>
      </c>
      <c r="F35" s="74">
        <v>4850</v>
      </c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>
        <v>1000</v>
      </c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33</v>
      </c>
      <c r="E39" s="82">
        <f>SUM(E9:E38)</f>
        <v>6171196</v>
      </c>
      <c r="F39" s="82">
        <f>SUM(F9:F38)</f>
        <v>1463243.56</v>
      </c>
      <c r="G39" s="106">
        <f>F39/E39</f>
        <v>0.23710858640691368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14"/>
      <c r="D42" s="89"/>
      <c r="E42" s="25" t="s">
        <v>133</v>
      </c>
      <c r="F42" s="25" t="s">
        <v>133</v>
      </c>
      <c r="G42" s="108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109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47</v>
      </c>
      <c r="E44" s="111">
        <v>7695742.5</v>
      </c>
      <c r="F44" s="74">
        <v>555602.96</v>
      </c>
      <c r="G44" s="104">
        <f>1-(+F44/E44)</f>
        <v>0.92780385258472464</v>
      </c>
      <c r="H44" s="15"/>
    </row>
    <row r="45" spans="1:8" ht="15.75" x14ac:dyDescent="0.25">
      <c r="A45" s="27" t="s">
        <v>34</v>
      </c>
      <c r="B45" s="28"/>
      <c r="C45" s="14"/>
      <c r="D45" s="73">
        <v>19</v>
      </c>
      <c r="E45" s="111">
        <v>4414203.0199999996</v>
      </c>
      <c r="F45" s="74">
        <v>707152.83</v>
      </c>
      <c r="G45" s="104">
        <f>1-(+F45/E45)</f>
        <v>0.83980056495000088</v>
      </c>
      <c r="H45" s="15"/>
    </row>
    <row r="46" spans="1:8" ht="15.75" x14ac:dyDescent="0.25">
      <c r="A46" s="27" t="s">
        <v>35</v>
      </c>
      <c r="B46" s="28"/>
      <c r="C46" s="14"/>
      <c r="D46" s="73">
        <v>78</v>
      </c>
      <c r="E46" s="111">
        <v>4987528.5</v>
      </c>
      <c r="F46" s="74">
        <v>215602.6</v>
      </c>
      <c r="G46" s="104">
        <f>1-(+F46/E46)</f>
        <v>0.95677165554041443</v>
      </c>
      <c r="H46" s="15"/>
    </row>
    <row r="47" spans="1:8" ht="15.75" x14ac:dyDescent="0.25">
      <c r="A47" s="27" t="s">
        <v>36</v>
      </c>
      <c r="B47" s="28"/>
      <c r="C47" s="14"/>
      <c r="D47" s="73">
        <v>6</v>
      </c>
      <c r="E47" s="111">
        <v>3042023.5</v>
      </c>
      <c r="F47" s="74">
        <v>195024.75</v>
      </c>
      <c r="G47" s="104">
        <f>1-(+F47/E47)</f>
        <v>0.9358897950656857</v>
      </c>
      <c r="H47" s="15"/>
    </row>
    <row r="48" spans="1:8" ht="15.75" x14ac:dyDescent="0.25">
      <c r="A48" s="27" t="s">
        <v>37</v>
      </c>
      <c r="B48" s="28"/>
      <c r="C48" s="14"/>
      <c r="D48" s="73">
        <v>59</v>
      </c>
      <c r="E48" s="111">
        <v>12180472.5</v>
      </c>
      <c r="F48" s="74">
        <v>829860.03</v>
      </c>
      <c r="G48" s="104">
        <f t="shared" ref="G48:G54" si="1">1-(+F48/E48)</f>
        <v>0.93186963559911162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111">
        <v>604018</v>
      </c>
      <c r="F49" s="74">
        <v>34429</v>
      </c>
      <c r="G49" s="104">
        <f t="shared" si="1"/>
        <v>0.94300004304507479</v>
      </c>
      <c r="H49" s="2"/>
    </row>
    <row r="50" spans="1:8" ht="15.75" x14ac:dyDescent="0.25">
      <c r="A50" s="27" t="s">
        <v>39</v>
      </c>
      <c r="B50" s="28"/>
      <c r="C50" s="21"/>
      <c r="D50" s="73">
        <v>8</v>
      </c>
      <c r="E50" s="111">
        <v>823985</v>
      </c>
      <c r="F50" s="74">
        <v>110116.23</v>
      </c>
      <c r="G50" s="104">
        <f t="shared" si="1"/>
        <v>0.86636136580156187</v>
      </c>
      <c r="H50" s="2"/>
    </row>
    <row r="51" spans="1:8" ht="15.75" x14ac:dyDescent="0.25">
      <c r="A51" s="27" t="s">
        <v>40</v>
      </c>
      <c r="B51" s="28"/>
      <c r="C51" s="33"/>
      <c r="D51" s="73"/>
      <c r="E51" s="111"/>
      <c r="F51" s="74"/>
      <c r="G51" s="104"/>
      <c r="H51" s="2"/>
    </row>
    <row r="52" spans="1:8" ht="18" x14ac:dyDescent="0.25">
      <c r="A52" s="54" t="s">
        <v>41</v>
      </c>
      <c r="B52" s="28"/>
      <c r="C52" s="36"/>
      <c r="D52" s="73">
        <v>1</v>
      </c>
      <c r="E52" s="111">
        <v>84270</v>
      </c>
      <c r="F52" s="74">
        <v>7652.5</v>
      </c>
      <c r="G52" s="104">
        <f t="shared" si="1"/>
        <v>0.90919069657054707</v>
      </c>
      <c r="H52" s="2"/>
    </row>
    <row r="53" spans="1:8" ht="18" x14ac:dyDescent="0.25">
      <c r="A53" s="55" t="s">
        <v>60</v>
      </c>
      <c r="B53" s="28"/>
      <c r="C53" s="36"/>
      <c r="D53" s="73">
        <v>2</v>
      </c>
      <c r="E53" s="111">
        <v>56900</v>
      </c>
      <c r="F53" s="74">
        <v>22000</v>
      </c>
      <c r="G53" s="104">
        <f t="shared" si="1"/>
        <v>0.61335676625659052</v>
      </c>
      <c r="H53" s="2"/>
    </row>
    <row r="54" spans="1:8" ht="15.75" x14ac:dyDescent="0.25">
      <c r="A54" s="27" t="s">
        <v>99</v>
      </c>
      <c r="B54" s="28"/>
      <c r="C54" s="40"/>
      <c r="D54" s="73">
        <v>773</v>
      </c>
      <c r="E54" s="111">
        <v>77852774.670000002</v>
      </c>
      <c r="F54" s="74">
        <v>9118668.4900000002</v>
      </c>
      <c r="G54" s="104">
        <f t="shared" si="1"/>
        <v>0.88287291585107996</v>
      </c>
      <c r="H54" s="2"/>
    </row>
    <row r="55" spans="1:8" ht="15.75" x14ac:dyDescent="0.25">
      <c r="A55" s="71" t="s">
        <v>100</v>
      </c>
      <c r="B55" s="30"/>
      <c r="C55" s="40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5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5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5"/>
      <c r="H58" s="2"/>
    </row>
    <row r="59" spans="1:8" ht="18" x14ac:dyDescent="0.25">
      <c r="A59" s="16" t="s">
        <v>30</v>
      </c>
      <c r="B59" s="28"/>
      <c r="C59" s="117"/>
      <c r="D59" s="77"/>
      <c r="E59" s="95"/>
      <c r="F59" s="74"/>
      <c r="G59" s="105"/>
      <c r="H59" s="2"/>
    </row>
    <row r="60" spans="1:8" ht="18" x14ac:dyDescent="0.25">
      <c r="A60" s="32"/>
      <c r="B60" s="18"/>
      <c r="C60" s="39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9"/>
      <c r="D61" s="81">
        <f>SUM(D44:D57)</f>
        <v>995</v>
      </c>
      <c r="E61" s="82">
        <f>SUM(E44:E60)</f>
        <v>111741917.69</v>
      </c>
      <c r="F61" s="82">
        <f>SUM(F44:F60)</f>
        <v>11796109.390000001</v>
      </c>
      <c r="G61" s="110">
        <f>1-(+F61/E61)</f>
        <v>0.89443433911054437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13259352.950000001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9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>
        <v>7</v>
      </c>
      <c r="E9" s="99">
        <v>799808</v>
      </c>
      <c r="F9" s="74">
        <v>244264.5</v>
      </c>
      <c r="G9" s="104">
        <f>+F9/E9</f>
        <v>0.30540392194126592</v>
      </c>
      <c r="H9" s="15"/>
    </row>
    <row r="10" spans="1:8" ht="15.75" x14ac:dyDescent="0.25">
      <c r="A10" s="93" t="s">
        <v>145</v>
      </c>
      <c r="B10" s="13"/>
      <c r="C10" s="14"/>
      <c r="D10" s="73"/>
      <c r="E10" s="99"/>
      <c r="F10" s="74"/>
      <c r="G10" s="104"/>
      <c r="H10" s="15"/>
    </row>
    <row r="11" spans="1:8" ht="15.75" x14ac:dyDescent="0.25">
      <c r="A11" s="93" t="s">
        <v>11</v>
      </c>
      <c r="B11" s="13"/>
      <c r="C11" s="14"/>
      <c r="D11" s="73">
        <v>2</v>
      </c>
      <c r="E11" s="99">
        <v>211399</v>
      </c>
      <c r="F11" s="74">
        <v>53517</v>
      </c>
      <c r="G11" s="104">
        <f>F11/E11</f>
        <v>0.25315635362513539</v>
      </c>
      <c r="H11" s="15"/>
    </row>
    <row r="12" spans="1:8" ht="15.75" x14ac:dyDescent="0.25">
      <c r="A12" s="93" t="s">
        <v>12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114</v>
      </c>
      <c r="B13" s="13"/>
      <c r="C13" s="14"/>
      <c r="D13" s="73"/>
      <c r="E13" s="99"/>
      <c r="F13" s="74"/>
      <c r="G13" s="104"/>
      <c r="H13" s="15"/>
    </row>
    <row r="14" spans="1:8" ht="15.75" x14ac:dyDescent="0.25">
      <c r="A14" s="93" t="s">
        <v>53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106</v>
      </c>
      <c r="B15" s="13"/>
      <c r="C15" s="14"/>
      <c r="D15" s="73">
        <v>1</v>
      </c>
      <c r="E15" s="99">
        <v>240197</v>
      </c>
      <c r="F15" s="74">
        <v>59022</v>
      </c>
      <c r="G15" s="104">
        <f>F15/E15</f>
        <v>0.24572330212284083</v>
      </c>
      <c r="H15" s="15"/>
    </row>
    <row r="16" spans="1:8" ht="15.75" x14ac:dyDescent="0.25">
      <c r="A16" s="93" t="s">
        <v>122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13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502008</v>
      </c>
      <c r="F18" s="74">
        <v>24388.5</v>
      </c>
      <c r="G18" s="104">
        <f>F18/E18</f>
        <v>4.858189510924129E-2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93" t="s">
        <v>16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110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99">
        <v>175471</v>
      </c>
      <c r="F22" s="74">
        <v>40528</v>
      </c>
      <c r="G22" s="104">
        <f>F22/E22</f>
        <v>0.23096694040610699</v>
      </c>
      <c r="H22" s="15"/>
    </row>
    <row r="23" spans="1:8" ht="15.75" x14ac:dyDescent="0.25">
      <c r="A23" s="93" t="s">
        <v>18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43921</v>
      </c>
      <c r="F29" s="74">
        <v>22513</v>
      </c>
      <c r="G29" s="104">
        <f>F29/E29</f>
        <v>0.51257940392978307</v>
      </c>
      <c r="H29" s="15"/>
    </row>
    <row r="30" spans="1:8" ht="15.75" x14ac:dyDescent="0.25">
      <c r="A30" s="70" t="s">
        <v>25</v>
      </c>
      <c r="B30" s="13"/>
      <c r="C30" s="14"/>
      <c r="D30" s="73">
        <v>1</v>
      </c>
      <c r="E30" s="74">
        <v>170412</v>
      </c>
      <c r="F30" s="74">
        <v>58565</v>
      </c>
      <c r="G30" s="104">
        <f>F30/E30</f>
        <v>0.34366711264464944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118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155</v>
      </c>
      <c r="B33" s="13"/>
      <c r="C33" s="14"/>
      <c r="D33" s="73">
        <v>1</v>
      </c>
      <c r="E33" s="74">
        <v>175763</v>
      </c>
      <c r="F33" s="74">
        <v>70856</v>
      </c>
      <c r="G33" s="104">
        <f>F33/E33</f>
        <v>0.40313376535448303</v>
      </c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156713</v>
      </c>
      <c r="F34" s="74">
        <v>43226</v>
      </c>
      <c r="G34" s="104">
        <f>+F34/E34</f>
        <v>0.27582906331957147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2475692</v>
      </c>
      <c r="F39" s="82">
        <f>SUM(F9:F38)</f>
        <v>616880</v>
      </c>
      <c r="G39" s="106">
        <f>F39/E39</f>
        <v>0.24917477618379022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2314052.6</v>
      </c>
      <c r="F44" s="74">
        <v>124313.85</v>
      </c>
      <c r="G44" s="75">
        <f t="shared" ref="G44:G51" si="0">1-(+F44/E44)</f>
        <v>0.94627872763134246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6098366.25</v>
      </c>
      <c r="F46" s="74">
        <v>364437.29</v>
      </c>
      <c r="G46" s="75">
        <f t="shared" si="0"/>
        <v>0.94024017662107451</v>
      </c>
      <c r="H46" s="15"/>
    </row>
    <row r="47" spans="1:8" ht="15.75" x14ac:dyDescent="0.25">
      <c r="A47" s="27" t="s">
        <v>36</v>
      </c>
      <c r="B47" s="28"/>
      <c r="C47" s="14"/>
      <c r="D47" s="73">
        <v>32</v>
      </c>
      <c r="E47" s="74">
        <v>2387353.5</v>
      </c>
      <c r="F47" s="74">
        <v>145353.54999999999</v>
      </c>
      <c r="G47" s="75">
        <f t="shared" si="0"/>
        <v>0.93911519596909299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6029493</v>
      </c>
      <c r="F48" s="74">
        <v>585024.71</v>
      </c>
      <c r="G48" s="75">
        <f t="shared" si="0"/>
        <v>0.90297281877597335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1262163</v>
      </c>
      <c r="F49" s="74">
        <v>83042</v>
      </c>
      <c r="G49" s="75">
        <f t="shared" si="0"/>
        <v>0.93420659613694901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1708795</v>
      </c>
      <c r="F50" s="74">
        <v>136257.57</v>
      </c>
      <c r="G50" s="75">
        <f t="shared" si="0"/>
        <v>0.92026102019259182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285530</v>
      </c>
      <c r="F51" s="74">
        <v>13653.38</v>
      </c>
      <c r="G51" s="75">
        <f t="shared" si="0"/>
        <v>0.95218232760130284</v>
      </c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590</v>
      </c>
      <c r="E53" s="74">
        <v>45066464.5</v>
      </c>
      <c r="F53" s="74">
        <v>5140281.01</v>
      </c>
      <c r="G53" s="75">
        <f>1-(+F53/E53)</f>
        <v>0.88593999846604343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21"/>
      <c r="D58" s="77"/>
      <c r="E58" s="78"/>
      <c r="F58" s="74"/>
      <c r="G58" s="79"/>
      <c r="H58" s="15"/>
    </row>
    <row r="59" spans="1:8" ht="15.75" x14ac:dyDescent="0.25">
      <c r="A59" s="32"/>
      <c r="B59" s="18"/>
      <c r="C59" s="33"/>
      <c r="D59" s="77"/>
      <c r="E59" s="80"/>
      <c r="F59" s="80"/>
      <c r="G59" s="79"/>
      <c r="H59" s="2"/>
    </row>
    <row r="60" spans="1:8" ht="18" x14ac:dyDescent="0.25">
      <c r="A60" s="20" t="s">
        <v>45</v>
      </c>
      <c r="B60" s="20"/>
      <c r="C60" s="36"/>
      <c r="D60" s="81">
        <f>SUM(D44:D56)</f>
        <v>830</v>
      </c>
      <c r="E60" s="82">
        <f>SUM(E44:E59)</f>
        <v>65152217.850000001</v>
      </c>
      <c r="F60" s="82">
        <f>SUM(F44:F59)</f>
        <v>6592363.3599999994</v>
      </c>
      <c r="G60" s="83">
        <f>1-(+F60/E60)</f>
        <v>0.8988159792936351</v>
      </c>
      <c r="H60" s="2"/>
    </row>
    <row r="61" spans="1:8" ht="18" x14ac:dyDescent="0.25">
      <c r="A61" s="33"/>
      <c r="B61" s="39"/>
      <c r="C61" s="39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40"/>
      <c r="C62" s="40"/>
      <c r="D62" s="36"/>
      <c r="E62" s="36"/>
      <c r="F62" s="37">
        <f>F60+F39</f>
        <v>7209243.3599999994</v>
      </c>
      <c r="G62" s="36"/>
      <c r="H62" s="2"/>
    </row>
    <row r="63" spans="1:8" ht="18" x14ac:dyDescent="0.25">
      <c r="A63" s="35"/>
      <c r="B63" s="40"/>
      <c r="C63" s="40"/>
      <c r="D63" s="36"/>
      <c r="E63" s="36"/>
      <c r="F63" s="41"/>
      <c r="G63" s="40"/>
      <c r="H63" s="2"/>
    </row>
    <row r="64" spans="1:8" ht="15.75" x14ac:dyDescent="0.25">
      <c r="A64" s="4" t="s">
        <v>48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49</v>
      </c>
      <c r="B65" s="40"/>
      <c r="C65" s="40"/>
      <c r="D65" s="40"/>
      <c r="E65" s="40"/>
      <c r="F65" s="41"/>
      <c r="G65" s="40"/>
      <c r="H65" s="2"/>
    </row>
    <row r="66" spans="1:8" ht="18" x14ac:dyDescent="0.25">
      <c r="A66" s="4"/>
      <c r="B66" s="39"/>
      <c r="C66" s="39"/>
      <c r="D66" s="39"/>
      <c r="E66" s="39"/>
      <c r="F66" s="37"/>
      <c r="G66" s="39"/>
      <c r="H66" s="2"/>
    </row>
    <row r="67" spans="1:8" x14ac:dyDescent="0.2">
      <c r="A67" s="42" t="s">
        <v>50</v>
      </c>
    </row>
    <row r="69" spans="1:8" ht="18" x14ac:dyDescent="0.25">
      <c r="A69" s="116"/>
      <c r="B69" s="117"/>
      <c r="C69" s="117"/>
      <c r="D69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155272</v>
      </c>
      <c r="F17" s="74">
        <v>58071</v>
      </c>
      <c r="G17" s="75">
        <f>F17/E17</f>
        <v>0.37399531145344944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158219</v>
      </c>
      <c r="F18" s="74">
        <v>31384.5</v>
      </c>
      <c r="G18" s="75">
        <f>F18/E18</f>
        <v>0.19836113235452127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118</v>
      </c>
      <c r="B33" s="13"/>
      <c r="C33" s="14"/>
      <c r="D33" s="73">
        <v>4</v>
      </c>
      <c r="E33" s="74">
        <v>315956</v>
      </c>
      <c r="F33" s="74">
        <v>87270.5</v>
      </c>
      <c r="G33" s="75">
        <f>F33/E33</f>
        <v>0.27621092810391318</v>
      </c>
      <c r="H33" s="15"/>
    </row>
    <row r="34" spans="1:8" ht="15.75" x14ac:dyDescent="0.2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629447</v>
      </c>
      <c r="F39" s="82">
        <f>SUM(F9:F38)</f>
        <v>176726</v>
      </c>
      <c r="G39" s="83">
        <f>F39/E39</f>
        <v>0.28076390863726414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25</v>
      </c>
      <c r="E44" s="74">
        <v>1675814.2</v>
      </c>
      <c r="F44" s="74">
        <v>102570.73</v>
      </c>
      <c r="G44" s="75">
        <f>1-(+F44/E44)</f>
        <v>0.93879349512613031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49</v>
      </c>
      <c r="E46" s="74">
        <v>2146298</v>
      </c>
      <c r="F46" s="74">
        <v>169378.78</v>
      </c>
      <c r="G46" s="75">
        <f>1-(+F46/E46)</f>
        <v>0.92108328852750176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437757</v>
      </c>
      <c r="F47" s="74">
        <v>24129.5</v>
      </c>
      <c r="G47" s="75">
        <f>1-(+F47/E47)</f>
        <v>0.94487923665412543</v>
      </c>
      <c r="H47" s="15"/>
    </row>
    <row r="48" spans="1:8" ht="15.75" x14ac:dyDescent="0.25">
      <c r="A48" s="27" t="s">
        <v>37</v>
      </c>
      <c r="B48" s="28"/>
      <c r="C48" s="14"/>
      <c r="D48" s="73">
        <v>27</v>
      </c>
      <c r="E48" s="74">
        <v>2582017.33</v>
      </c>
      <c r="F48" s="74">
        <v>217073.83</v>
      </c>
      <c r="G48" s="75">
        <f>1-(+F48/E48)</f>
        <v>0.9159285929347345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163670</v>
      </c>
      <c r="F50" s="74">
        <v>20675</v>
      </c>
      <c r="G50" s="75">
        <f>1-(+F50/E50)</f>
        <v>0.87367874381377164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337</v>
      </c>
      <c r="E53" s="113">
        <v>25672966.100000001</v>
      </c>
      <c r="F53" s="113">
        <v>3059224.94</v>
      </c>
      <c r="G53" s="75">
        <f>1-(+F53/E53)</f>
        <v>0.88083866398281108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445</v>
      </c>
      <c r="E60" s="82">
        <f>SUM(E44:E59)</f>
        <v>32678522.630000003</v>
      </c>
      <c r="F60" s="82">
        <f>SUM(F44:F59)</f>
        <v>3593052.78</v>
      </c>
      <c r="G60" s="83">
        <f>1-(F60/E60)</f>
        <v>0.89004849390891816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3769778.78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JUNE 2023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144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449930</v>
      </c>
      <c r="F15" s="74">
        <v>166024</v>
      </c>
      <c r="G15" s="75">
        <f>F15/E15</f>
        <v>0.36899962216344767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98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425902</v>
      </c>
      <c r="F19" s="74">
        <v>25845</v>
      </c>
      <c r="G19" s="75">
        <f>F19/E19</f>
        <v>6.0682974017496984E-2</v>
      </c>
      <c r="H19" s="66"/>
    </row>
    <row r="20" spans="1:8" ht="15.75" x14ac:dyDescent="0.25">
      <c r="A20" s="93" t="s">
        <v>92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93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105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501951</v>
      </c>
      <c r="F24" s="74">
        <v>158743.5</v>
      </c>
      <c r="G24" s="75">
        <f>F24/E24</f>
        <v>0.3162529808686505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14249</v>
      </c>
      <c r="F26" s="74">
        <v>14249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94</v>
      </c>
      <c r="B29" s="13"/>
      <c r="C29" s="14"/>
      <c r="D29" s="73">
        <v>1</v>
      </c>
      <c r="E29" s="74">
        <v>104672</v>
      </c>
      <c r="F29" s="74">
        <v>38560</v>
      </c>
      <c r="G29" s="75">
        <f>F29/E29</f>
        <v>0.36838887190461633</v>
      </c>
      <c r="H29" s="66"/>
    </row>
    <row r="30" spans="1:8" ht="15.75" x14ac:dyDescent="0.25">
      <c r="A30" s="70" t="s">
        <v>118</v>
      </c>
      <c r="B30" s="13"/>
      <c r="C30" s="14"/>
      <c r="D30" s="73">
        <v>11</v>
      </c>
      <c r="E30" s="74">
        <v>1140401.5</v>
      </c>
      <c r="F30" s="74">
        <v>133306.5</v>
      </c>
      <c r="G30" s="75">
        <f>F30/E30</f>
        <v>0.11689435694358521</v>
      </c>
      <c r="H30" s="66"/>
    </row>
    <row r="31" spans="1:8" ht="15.75" x14ac:dyDescent="0.25">
      <c r="A31" s="70" t="s">
        <v>125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96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128</v>
      </c>
      <c r="B34" s="13"/>
      <c r="C34" s="14"/>
      <c r="D34" s="73">
        <v>1</v>
      </c>
      <c r="E34" s="74">
        <v>133845</v>
      </c>
      <c r="F34" s="74">
        <v>31960.5</v>
      </c>
      <c r="G34" s="75">
        <f>F34/E34</f>
        <v>0.23878740333968396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2770950.5</v>
      </c>
      <c r="F39" s="82">
        <f>SUM(F9:F38)</f>
        <v>568688.5</v>
      </c>
      <c r="G39" s="83">
        <f>F39/E39</f>
        <v>0.2052322840122911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442610.7</v>
      </c>
      <c r="F44" s="74">
        <v>39423.519999999997</v>
      </c>
      <c r="G44" s="75">
        <f>1-(+F44/E44)</f>
        <v>0.91092958213617525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76</v>
      </c>
      <c r="E46" s="74">
        <v>3345870.75</v>
      </c>
      <c r="F46" s="74">
        <v>248799.12</v>
      </c>
      <c r="G46" s="75">
        <f t="shared" ref="G46:G52" si="0">1-(+F46/E46)</f>
        <v>0.92563994888326151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1645632.25</v>
      </c>
      <c r="F47" s="74">
        <v>72574.149999999994</v>
      </c>
      <c r="G47" s="75">
        <f t="shared" si="0"/>
        <v>0.95589892577761526</v>
      </c>
      <c r="H47" s="66"/>
    </row>
    <row r="48" spans="1:8" ht="15.75" x14ac:dyDescent="0.25">
      <c r="A48" s="27" t="s">
        <v>37</v>
      </c>
      <c r="B48" s="28"/>
      <c r="C48" s="14"/>
      <c r="D48" s="73">
        <v>88</v>
      </c>
      <c r="E48" s="74">
        <v>4708216.24</v>
      </c>
      <c r="F48" s="74">
        <v>477357.89</v>
      </c>
      <c r="G48" s="75">
        <f t="shared" si="0"/>
        <v>0.89861173198790889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8</v>
      </c>
      <c r="E50" s="74">
        <v>1024425</v>
      </c>
      <c r="F50" s="74">
        <v>96655</v>
      </c>
      <c r="G50" s="75">
        <f t="shared" si="0"/>
        <v>0.90564951070112498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598680</v>
      </c>
      <c r="F51" s="74">
        <v>72650</v>
      </c>
      <c r="G51" s="75">
        <f t="shared" si="0"/>
        <v>0.87864969599786202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380725</v>
      </c>
      <c r="F52" s="74">
        <v>19225</v>
      </c>
      <c r="G52" s="75">
        <f t="shared" si="0"/>
        <v>0.94950423534046879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607</v>
      </c>
      <c r="E54" s="74">
        <v>37054996.369999997</v>
      </c>
      <c r="F54" s="74">
        <v>4058920.16</v>
      </c>
      <c r="G54" s="75">
        <f>1-(+F54/E54)</f>
        <v>0.89046227074289686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1242152.6000000001</v>
      </c>
      <c r="F55" s="74">
        <v>59572.08</v>
      </c>
      <c r="G55" s="75">
        <f>1-(+F55/E55)</f>
        <v>0.95204125483455093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833</v>
      </c>
      <c r="E61" s="82">
        <f>SUM(E44:E60)</f>
        <v>50443308.910000004</v>
      </c>
      <c r="F61" s="82">
        <f>SUM(F44:F60)</f>
        <v>5145176.92</v>
      </c>
      <c r="G61" s="83">
        <f>1-(F61/E61)</f>
        <v>0.89800080464229803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5713865.4199999999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B8" sqref="B8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82</v>
      </c>
      <c r="B3" s="36"/>
      <c r="C3" s="21"/>
      <c r="D3" s="21"/>
    </row>
    <row r="4" spans="1:4" ht="23.25" x14ac:dyDescent="0.35">
      <c r="A4" s="56" t="str">
        <f>ARG!$A$3</f>
        <v>MONTH ENDED:  JUNE 2023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83</v>
      </c>
      <c r="B6" s="126">
        <f>+ARG!$D$39+CARUTHERSVILLE!$D$39+HOLLYWOOD!$D$39+HARKC!$D$39+BALLYSKC!$D$39+AMERKC!$D$39+LAGRANGE!$D$39+AMERSC!$D$39+RIVERCITY!$D$39+HORSESHOE!$D$39+ISLEBV!$D$39+STJO!$D$39+CAPE!$D$39</f>
        <v>410</v>
      </c>
      <c r="C6" s="58"/>
      <c r="D6" s="21"/>
    </row>
    <row r="7" spans="1:4" ht="21.75" thickTop="1" thickBot="1" x14ac:dyDescent="0.35">
      <c r="A7" s="127" t="s">
        <v>84</v>
      </c>
      <c r="B7" s="135">
        <f>+ARG!$E$39+CARUTHERSVILLE!$E$39+HOLLYWOOD!$E$39+HARKC!$E$39+BALLYSKC!$E$39+AMERKC!$E$39+LAGRANGE!$E$39+AMERSC!$E$39+RIVERCITY!$E$39+HORSESHOE!$E$39+ISLEBV!$E$39+STJO!$E$39+CAPE!$E$39</f>
        <v>107183329.5</v>
      </c>
      <c r="C7" s="58"/>
      <c r="D7" s="21"/>
    </row>
    <row r="8" spans="1:4" ht="21" thickTop="1" x14ac:dyDescent="0.3">
      <c r="A8" s="127" t="s">
        <v>85</v>
      </c>
      <c r="B8" s="135">
        <f>+ARG!$F$39+CARUTHERSVILLE!$F$39+HOLLYWOOD!$F$39+HARKC!$F$39+BALLYSKC!$F$39+AMERKC!$F$39+LAGRANGE!$F$39+AMERSC!$F$39+RIVERCITY!$F$39+HORSESHOE!$F$39+ISLEBV!$F$39+STJO!$F$39+CAPE!$F$39</f>
        <v>21450998.029999997</v>
      </c>
      <c r="C8" s="58"/>
      <c r="D8" s="21"/>
    </row>
    <row r="9" spans="1:4" ht="20.25" x14ac:dyDescent="0.3">
      <c r="A9" s="127" t="s">
        <v>86</v>
      </c>
      <c r="B9" s="115">
        <f>B8/B7</f>
        <v>0.20013371603650359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141</v>
      </c>
      <c r="B11" s="126">
        <f>+AMERSC!$D$53+HOLLYWOOD!$D$53</f>
        <v>12</v>
      </c>
      <c r="C11" s="58"/>
      <c r="D11" s="21"/>
    </row>
    <row r="12" spans="1:4" ht="21.75" thickTop="1" thickBot="1" x14ac:dyDescent="0.35">
      <c r="A12" s="127" t="s">
        <v>142</v>
      </c>
      <c r="B12" s="135">
        <f>AMERSC!$E$53+HOLLYWOOD!$E$53</f>
        <v>4152878</v>
      </c>
      <c r="C12" s="58"/>
      <c r="D12" s="21"/>
    </row>
    <row r="13" spans="1:4" ht="21" thickTop="1" x14ac:dyDescent="0.3">
      <c r="A13" s="127" t="s">
        <v>143</v>
      </c>
      <c r="B13" s="135">
        <f>+AMERSC!$F$53+HOLLYWOOD!$F$53</f>
        <v>172470.29</v>
      </c>
      <c r="C13" s="58"/>
      <c r="D13" s="21"/>
    </row>
    <row r="14" spans="1:4" ht="20.25" x14ac:dyDescent="0.3">
      <c r="A14" s="127" t="s">
        <v>90</v>
      </c>
      <c r="B14" s="115">
        <f>1-(B13/B12)</f>
        <v>0.95846969499224388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87</v>
      </c>
      <c r="B16" s="126">
        <f>+ARG!$D$61+CARUTHERSVILLE!$D$60+HOLLYWOOD!$D$75+HARKC!$D$61+BALLYSKC!$D$62+AMERKC!$D$62+LAGRANGE!$D$60+AMERSC!$D$75+RIVERCITY!$D$61+HORSESHOE!$D$61+ISLEBV!$D$60+STJO!$D$60+CAPE!$D$61</f>
        <v>13775</v>
      </c>
      <c r="C16" s="58"/>
      <c r="D16" s="21"/>
    </row>
    <row r="17" spans="1:4" ht="21.75" thickTop="1" thickBot="1" x14ac:dyDescent="0.35">
      <c r="A17" s="127" t="s">
        <v>88</v>
      </c>
      <c r="B17" s="135">
        <f>+ARG!$E$61+CARUTHERSVILLE!$E$60+HOLLYWOOD!$E$75+HARKC!$E$61+BALLYSKC!$E$62+AMERKC!$E$62+LAGRANGE!$E$60+AMERSC!$E$75+RIVERCITY!$E$61+HORSESHOE!$E$61+ISLEBV!$E$60+STJO!$E$60+CAPE!$E$61</f>
        <v>1370093634.3200002</v>
      </c>
      <c r="C17" s="58"/>
      <c r="D17" s="21"/>
    </row>
    <row r="18" spans="1:4" ht="21" thickTop="1" x14ac:dyDescent="0.3">
      <c r="A18" s="127" t="s">
        <v>89</v>
      </c>
      <c r="B18" s="135">
        <f>+ARG!$F$61+CARUTHERSVILLE!$F$60+HOLLYWOOD!$F$75+HARKC!$F$61+BALLYSKC!$F$62+AMERKC!$F$62+LAGRANGE!$F$60+AMERSC!$F$75+RIVERCITY!$F$61+HORSESHOE!$F$61+ISLEBV!$F$60+STJO!$F$60+CAPE!$F$61</f>
        <v>133401653.73</v>
      </c>
      <c r="C18" s="21"/>
      <c r="D18" s="21"/>
    </row>
    <row r="19" spans="1:4" ht="20.25" x14ac:dyDescent="0.3">
      <c r="A19" s="127" t="s">
        <v>90</v>
      </c>
      <c r="B19" s="115">
        <f>1-(B18/B17)</f>
        <v>0.902633184777762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91</v>
      </c>
      <c r="B21" s="128">
        <f>B18+B8+B13</f>
        <v>155025122.04999998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136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145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106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338685</v>
      </c>
      <c r="F18" s="74">
        <v>57683</v>
      </c>
      <c r="G18" s="75">
        <f>F18/E18</f>
        <v>0.17031459911126859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35151</v>
      </c>
      <c r="F29" s="74">
        <v>9086</v>
      </c>
      <c r="G29" s="75">
        <f>F29/E29</f>
        <v>0.25848482262240052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270409</v>
      </c>
      <c r="F30" s="74">
        <v>88460</v>
      </c>
      <c r="G30" s="75">
        <f>F30/E30</f>
        <v>0.32713408207567057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118</v>
      </c>
      <c r="B32" s="13"/>
      <c r="C32" s="14"/>
      <c r="D32" s="73">
        <v>2</v>
      </c>
      <c r="E32" s="74">
        <v>351489</v>
      </c>
      <c r="F32" s="74">
        <v>48507.5</v>
      </c>
      <c r="G32" s="75">
        <f>F32/E32</f>
        <v>0.13800574128920109</v>
      </c>
      <c r="H32" s="15"/>
    </row>
    <row r="33" spans="1:8" ht="15.75" x14ac:dyDescent="0.25">
      <c r="A33" s="70" t="s">
        <v>155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995734</v>
      </c>
      <c r="F39" s="82">
        <f>SUM(F9:F38)</f>
        <v>203736.5</v>
      </c>
      <c r="G39" s="83">
        <f>F39/E39</f>
        <v>0.20460936354488246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36</v>
      </c>
      <c r="E46" s="74">
        <v>1636413.25</v>
      </c>
      <c r="F46" s="74">
        <v>199180.91</v>
      </c>
      <c r="G46" s="75">
        <f>1-(+F46/E46)</f>
        <v>0.87828202319921322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74">
        <v>246738</v>
      </c>
      <c r="F47" s="74">
        <v>21704.98</v>
      </c>
      <c r="G47" s="75">
        <f>1-(+F47/E47)</f>
        <v>0.91203227715228297</v>
      </c>
      <c r="H47" s="15"/>
    </row>
    <row r="48" spans="1:8" ht="15.75" x14ac:dyDescent="0.25">
      <c r="A48" s="27" t="s">
        <v>37</v>
      </c>
      <c r="B48" s="28"/>
      <c r="C48" s="14"/>
      <c r="D48" s="73">
        <v>25</v>
      </c>
      <c r="E48" s="74">
        <v>2254157</v>
      </c>
      <c r="F48" s="74">
        <v>181874.75</v>
      </c>
      <c r="G48" s="75">
        <f>1-(+F48/E48)</f>
        <v>0.91931584623431284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704405</v>
      </c>
      <c r="F50" s="74">
        <v>52860</v>
      </c>
      <c r="G50" s="75">
        <f>1-(+F50/E50)</f>
        <v>0.92495794322868241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340</v>
      </c>
      <c r="E53" s="74">
        <v>27764066.460000001</v>
      </c>
      <c r="F53" s="74">
        <v>2960631.07</v>
      </c>
      <c r="G53" s="75">
        <f>1-(+F53/E53)</f>
        <v>0.89336464547563976</v>
      </c>
      <c r="H53" s="15"/>
    </row>
    <row r="54" spans="1:8" ht="15.75" x14ac:dyDescent="0.25">
      <c r="A54" s="29" t="s">
        <v>62</v>
      </c>
      <c r="B54" s="30"/>
      <c r="C54" s="14"/>
      <c r="D54" s="73">
        <v>7</v>
      </c>
      <c r="E54" s="74">
        <v>285225.90999999997</v>
      </c>
      <c r="F54" s="74">
        <v>21914.38</v>
      </c>
      <c r="G54" s="75">
        <f>1-(+F54/E54)</f>
        <v>0.92316834049192797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416</v>
      </c>
      <c r="E60" s="82">
        <f>SUM(E44:E59)</f>
        <v>32891005.620000001</v>
      </c>
      <c r="F60" s="82">
        <f>SUM(F44:F59)</f>
        <v>3438166.09</v>
      </c>
      <c r="G60" s="83">
        <f>1-(F60/E60)</f>
        <v>0.89546789387584558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3641902.59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6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>
        <v>5</v>
      </c>
      <c r="E9" s="74">
        <v>717418</v>
      </c>
      <c r="F9" s="74">
        <v>63515.5</v>
      </c>
      <c r="G9" s="75">
        <f>F9/E9</f>
        <v>8.8533463057798939E-2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73">
        <v>5</v>
      </c>
      <c r="E11" s="74">
        <v>1197778</v>
      </c>
      <c r="F11" s="74">
        <v>392381</v>
      </c>
      <c r="G11" s="75">
        <f>F11/E11</f>
        <v>0.32759075554902495</v>
      </c>
      <c r="H11" s="15"/>
    </row>
    <row r="12" spans="1:8" ht="15.75" x14ac:dyDescent="0.25">
      <c r="A12" s="93" t="s">
        <v>67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108</v>
      </c>
      <c r="B13" s="13"/>
      <c r="C13" s="14"/>
      <c r="D13" s="73">
        <v>2</v>
      </c>
      <c r="E13" s="74">
        <v>929335</v>
      </c>
      <c r="F13" s="74">
        <v>252437.5</v>
      </c>
      <c r="G13" s="75">
        <f>F13/E13</f>
        <v>0.27163240381563158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110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98055</v>
      </c>
      <c r="F17" s="74">
        <v>18596</v>
      </c>
      <c r="G17" s="75">
        <f t="shared" ref="G17:G24" si="0">F17/E17</f>
        <v>0.1896486665646831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1397394</v>
      </c>
      <c r="F18" s="74">
        <v>439329</v>
      </c>
      <c r="G18" s="75">
        <f t="shared" si="0"/>
        <v>0.31439164616421711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73">
        <v>4</v>
      </c>
      <c r="E21" s="74">
        <v>7802243</v>
      </c>
      <c r="F21" s="74">
        <v>1116349.5</v>
      </c>
      <c r="G21" s="75">
        <f t="shared" si="0"/>
        <v>0.14308058592894377</v>
      </c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74">
        <v>634117</v>
      </c>
      <c r="F22" s="74">
        <v>87810</v>
      </c>
      <c r="G22" s="75">
        <f t="shared" si="0"/>
        <v>0.1384760225636594</v>
      </c>
      <c r="H22" s="15"/>
    </row>
    <row r="23" spans="1:8" ht="15.75" x14ac:dyDescent="0.25">
      <c r="A23" s="94" t="s">
        <v>20</v>
      </c>
      <c r="B23" s="13"/>
      <c r="C23" s="14"/>
      <c r="D23" s="73">
        <v>4</v>
      </c>
      <c r="E23" s="74">
        <v>827165</v>
      </c>
      <c r="F23" s="74">
        <v>239943</v>
      </c>
      <c r="G23" s="75">
        <f t="shared" si="0"/>
        <v>0.29007876300375379</v>
      </c>
      <c r="H23" s="15"/>
    </row>
    <row r="24" spans="1:8" ht="15.75" x14ac:dyDescent="0.25">
      <c r="A24" s="94" t="s">
        <v>21</v>
      </c>
      <c r="B24" s="13"/>
      <c r="C24" s="14"/>
      <c r="D24" s="73">
        <v>20</v>
      </c>
      <c r="E24" s="74">
        <v>189044</v>
      </c>
      <c r="F24" s="74">
        <v>189044</v>
      </c>
      <c r="G24" s="75">
        <f t="shared" si="0"/>
        <v>1</v>
      </c>
      <c r="H24" s="15"/>
    </row>
    <row r="25" spans="1:8" ht="15.75" x14ac:dyDescent="0.25">
      <c r="A25" s="70" t="s">
        <v>22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73"/>
      <c r="E26" s="74">
        <v>50826</v>
      </c>
      <c r="F26" s="74">
        <v>-56624</v>
      </c>
      <c r="G26" s="75">
        <f>F26/E26</f>
        <v>-1.1140754731830165</v>
      </c>
      <c r="H26" s="15"/>
    </row>
    <row r="27" spans="1:8" ht="15.75" x14ac:dyDescent="0.25">
      <c r="A27" s="93" t="s">
        <v>123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24</v>
      </c>
      <c r="B28" s="13"/>
      <c r="C28" s="14"/>
      <c r="D28" s="73">
        <v>1</v>
      </c>
      <c r="E28" s="74">
        <v>69796</v>
      </c>
      <c r="F28" s="74">
        <v>28316</v>
      </c>
      <c r="G28" s="75">
        <f>F28/E28</f>
        <v>0.40569660152444265</v>
      </c>
      <c r="H28" s="15"/>
    </row>
    <row r="29" spans="1:8" ht="15.75" x14ac:dyDescent="0.25">
      <c r="A29" s="70" t="s">
        <v>119</v>
      </c>
      <c r="B29" s="13"/>
      <c r="C29" s="14"/>
      <c r="D29" s="73">
        <v>1</v>
      </c>
      <c r="E29" s="74">
        <v>55020</v>
      </c>
      <c r="F29" s="74">
        <v>21927.5</v>
      </c>
      <c r="G29" s="75">
        <f>F29/E29</f>
        <v>0.39853689567430023</v>
      </c>
      <c r="H29" s="15"/>
    </row>
    <row r="30" spans="1:8" ht="15.75" x14ac:dyDescent="0.25">
      <c r="A30" s="70" t="s">
        <v>124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151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58</v>
      </c>
      <c r="B32" s="13"/>
      <c r="C32" s="14"/>
      <c r="D32" s="73">
        <v>13</v>
      </c>
      <c r="E32" s="76">
        <v>1282736</v>
      </c>
      <c r="F32" s="76">
        <v>133161.5</v>
      </c>
      <c r="G32" s="75">
        <f>F32/E32</f>
        <v>0.10381052687380724</v>
      </c>
      <c r="H32" s="15"/>
    </row>
    <row r="33" spans="1:8" ht="15.75" x14ac:dyDescent="0.25">
      <c r="A33" s="93" t="s">
        <v>148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93" t="s">
        <v>98</v>
      </c>
      <c r="B34" s="13"/>
      <c r="C34" s="14"/>
      <c r="D34" s="73">
        <v>1</v>
      </c>
      <c r="E34" s="74">
        <v>370066</v>
      </c>
      <c r="F34" s="74">
        <v>107535.5</v>
      </c>
      <c r="G34" s="75">
        <f>F34/E34</f>
        <v>0.29058465246739773</v>
      </c>
      <c r="H34" s="15"/>
    </row>
    <row r="35" spans="1:8" x14ac:dyDescent="0.2">
      <c r="A35" s="16" t="s">
        <v>28</v>
      </c>
      <c r="B35" s="13"/>
      <c r="C35" s="14"/>
      <c r="D35" s="77"/>
      <c r="E35" s="78">
        <v>343650</v>
      </c>
      <c r="F35" s="74">
        <v>58607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61</v>
      </c>
      <c r="E39" s="82">
        <f>SUM(E9:E38)</f>
        <v>15964643</v>
      </c>
      <c r="F39" s="82">
        <f>SUM(F9:F38)</f>
        <v>3092329</v>
      </c>
      <c r="G39" s="83">
        <f>F39/E39</f>
        <v>0.19369860008770631</v>
      </c>
      <c r="H39" s="2"/>
    </row>
    <row r="40" spans="1:8" ht="15.75" x14ac:dyDescent="0.25">
      <c r="A40" s="22"/>
      <c r="B40" s="22"/>
      <c r="C40" s="24"/>
      <c r="D40" s="122"/>
      <c r="E40" s="123"/>
      <c r="F40" s="123"/>
      <c r="G40" s="124"/>
      <c r="H40" s="2"/>
    </row>
    <row r="41" spans="1:8" ht="18" hidden="1" x14ac:dyDescent="0.25">
      <c r="A41" s="23" t="s">
        <v>138</v>
      </c>
      <c r="B41" s="24"/>
      <c r="C41" s="24"/>
      <c r="D41" s="25"/>
      <c r="E41" s="87"/>
      <c r="F41" s="88"/>
      <c r="G41" s="107"/>
      <c r="H41" s="2"/>
    </row>
    <row r="42" spans="1:8" ht="15.75" hidden="1" x14ac:dyDescent="0.25">
      <c r="A42" s="26"/>
      <c r="B42" s="26"/>
      <c r="C42" s="26"/>
      <c r="D42" s="89"/>
      <c r="E42" s="25" t="s">
        <v>147</v>
      </c>
      <c r="F42" s="25" t="s">
        <v>147</v>
      </c>
      <c r="G42" s="108" t="s">
        <v>5</v>
      </c>
      <c r="H42" s="2"/>
    </row>
    <row r="43" spans="1:8" ht="15.75" hidden="1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2"/>
    </row>
    <row r="44" spans="1:8" ht="15.75" hidden="1" x14ac:dyDescent="0.25">
      <c r="A44" s="27" t="s">
        <v>10</v>
      </c>
      <c r="B44" s="28"/>
      <c r="C44" s="14"/>
      <c r="D44" s="73"/>
      <c r="E44" s="111"/>
      <c r="F44" s="74"/>
      <c r="G44" s="104"/>
      <c r="H44" s="2"/>
    </row>
    <row r="45" spans="1:8" ht="15.75" hidden="1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hidden="1" x14ac:dyDescent="0.25">
      <c r="A46" s="27"/>
      <c r="B46" s="28"/>
      <c r="C46" s="14"/>
      <c r="D46" s="73"/>
      <c r="E46" s="111"/>
      <c r="F46" s="74"/>
      <c r="G46" s="104"/>
      <c r="H46" s="2"/>
    </row>
    <row r="47" spans="1:8" ht="15.75" hidden="1" x14ac:dyDescent="0.25">
      <c r="A47" s="27"/>
      <c r="B47" s="28"/>
      <c r="C47" s="14"/>
      <c r="D47" s="73"/>
      <c r="E47" s="111"/>
      <c r="F47" s="74"/>
      <c r="G47" s="104"/>
      <c r="H47" s="2"/>
    </row>
    <row r="48" spans="1:8" ht="15.75" hidden="1" x14ac:dyDescent="0.25">
      <c r="A48" s="27"/>
      <c r="B48" s="28"/>
      <c r="C48" s="14"/>
      <c r="D48" s="73"/>
      <c r="E48" s="111"/>
      <c r="F48" s="74"/>
      <c r="G48" s="104"/>
      <c r="H48" s="2"/>
    </row>
    <row r="49" spans="1:8" hidden="1" x14ac:dyDescent="0.2">
      <c r="A49" s="16" t="s">
        <v>139</v>
      </c>
      <c r="B49" s="30"/>
      <c r="C49" s="14"/>
      <c r="D49" s="77"/>
      <c r="E49" s="96"/>
      <c r="F49" s="74"/>
      <c r="G49" s="105"/>
      <c r="H49" s="2"/>
    </row>
    <row r="50" spans="1:8" hidden="1" x14ac:dyDescent="0.2">
      <c r="A50" s="16" t="s">
        <v>44</v>
      </c>
      <c r="B50" s="28"/>
      <c r="C50" s="14"/>
      <c r="D50" s="77"/>
      <c r="E50" s="95"/>
      <c r="F50" s="74"/>
      <c r="G50" s="105"/>
      <c r="H50" s="2"/>
    </row>
    <row r="51" spans="1:8" hidden="1" x14ac:dyDescent="0.2">
      <c r="A51" s="16" t="s">
        <v>30</v>
      </c>
      <c r="B51" s="28"/>
      <c r="C51" s="14"/>
      <c r="D51" s="77"/>
      <c r="E51" s="95"/>
      <c r="F51" s="74"/>
      <c r="G51" s="105"/>
      <c r="H51" s="2"/>
    </row>
    <row r="52" spans="1:8" ht="15.75" hidden="1" x14ac:dyDescent="0.25">
      <c r="A52" s="32"/>
      <c r="B52" s="18"/>
      <c r="C52" s="14"/>
      <c r="D52" s="77"/>
      <c r="E52" s="80"/>
      <c r="F52" s="80"/>
      <c r="G52" s="105"/>
      <c r="H52" s="2"/>
    </row>
    <row r="53" spans="1:8" ht="15.75" hidden="1" x14ac:dyDescent="0.25">
      <c r="A53" s="20" t="s">
        <v>140</v>
      </c>
      <c r="B53" s="20"/>
      <c r="C53" s="21"/>
      <c r="D53" s="138">
        <f>SUM(D44:D49)</f>
        <v>0</v>
      </c>
      <c r="E53" s="139">
        <f>SUM(E44:E52)</f>
        <v>0</v>
      </c>
      <c r="F53" s="139">
        <f>SUM(F44:F52)</f>
        <v>0</v>
      </c>
      <c r="G53" s="110"/>
      <c r="H53" s="2"/>
    </row>
    <row r="54" spans="1:8" ht="15.75" hidden="1" x14ac:dyDescent="0.25">
      <c r="A54" s="22"/>
      <c r="B54" s="22"/>
      <c r="C54" s="24"/>
      <c r="D54" s="122"/>
      <c r="E54" s="123"/>
      <c r="F54" s="123"/>
      <c r="G54" s="124"/>
      <c r="H54" s="2"/>
    </row>
    <row r="55" spans="1:8" ht="18" x14ac:dyDescent="0.25">
      <c r="A55" s="23" t="s">
        <v>32</v>
      </c>
      <c r="B55" s="24"/>
      <c r="C55" s="26"/>
      <c r="D55" s="25"/>
      <c r="E55" s="87"/>
      <c r="F55" s="88"/>
      <c r="G55" s="88"/>
      <c r="H55" s="2"/>
    </row>
    <row r="56" spans="1:8" ht="15.75" x14ac:dyDescent="0.25">
      <c r="A56" s="26"/>
      <c r="B56" s="26"/>
      <c r="C56" s="26"/>
      <c r="D56" s="89"/>
      <c r="E56" s="25" t="s">
        <v>133</v>
      </c>
      <c r="F56" s="25" t="s">
        <v>133</v>
      </c>
      <c r="G56" s="25" t="s">
        <v>5</v>
      </c>
      <c r="H56" s="2"/>
    </row>
    <row r="57" spans="1:8" ht="15.75" x14ac:dyDescent="0.25">
      <c r="A57" s="26"/>
      <c r="B57" s="26"/>
      <c r="C57" s="14"/>
      <c r="D57" s="89" t="s">
        <v>6</v>
      </c>
      <c r="E57" s="90" t="s">
        <v>134</v>
      </c>
      <c r="F57" s="88" t="s">
        <v>8</v>
      </c>
      <c r="G57" s="88" t="s">
        <v>135</v>
      </c>
      <c r="H57" s="15"/>
    </row>
    <row r="58" spans="1:8" ht="15.75" x14ac:dyDescent="0.25">
      <c r="A58" s="27" t="s">
        <v>33</v>
      </c>
      <c r="B58" s="28"/>
      <c r="C58" s="14"/>
      <c r="D58" s="73">
        <v>186</v>
      </c>
      <c r="E58" s="74">
        <v>30018265.850000001</v>
      </c>
      <c r="F58" s="74">
        <v>1795597.19</v>
      </c>
      <c r="G58" s="75">
        <f t="shared" ref="G58:G64" si="1">1-(+F58/E58)</f>
        <v>0.94018318050174776</v>
      </c>
      <c r="H58" s="15"/>
    </row>
    <row r="59" spans="1:8" ht="15.75" x14ac:dyDescent="0.25">
      <c r="A59" s="27" t="s">
        <v>34</v>
      </c>
      <c r="B59" s="28"/>
      <c r="C59" s="14"/>
      <c r="D59" s="73">
        <v>4</v>
      </c>
      <c r="E59" s="74">
        <v>3804736.84</v>
      </c>
      <c r="F59" s="74">
        <v>497904.27</v>
      </c>
      <c r="G59" s="75">
        <f t="shared" si="1"/>
        <v>0.8691356877128984</v>
      </c>
      <c r="H59" s="15"/>
    </row>
    <row r="60" spans="1:8" ht="15.75" x14ac:dyDescent="0.25">
      <c r="A60" s="27" t="s">
        <v>35</v>
      </c>
      <c r="B60" s="28"/>
      <c r="C60" s="14"/>
      <c r="D60" s="73">
        <v>231</v>
      </c>
      <c r="E60" s="74">
        <v>19629836.5</v>
      </c>
      <c r="F60" s="74">
        <v>1061991.8999999999</v>
      </c>
      <c r="G60" s="75">
        <f t="shared" si="1"/>
        <v>0.94589909600113076</v>
      </c>
      <c r="H60" s="15"/>
    </row>
    <row r="61" spans="1:8" ht="15.75" x14ac:dyDescent="0.25">
      <c r="A61" s="27" t="s">
        <v>36</v>
      </c>
      <c r="B61" s="28"/>
      <c r="C61" s="14"/>
      <c r="D61" s="73">
        <v>1</v>
      </c>
      <c r="E61" s="74">
        <v>414671.5</v>
      </c>
      <c r="F61" s="74">
        <v>11452.5</v>
      </c>
      <c r="G61" s="75">
        <f t="shared" si="1"/>
        <v>0.97238175278503591</v>
      </c>
      <c r="H61" s="15"/>
    </row>
    <row r="62" spans="1:8" ht="15.75" x14ac:dyDescent="0.25">
      <c r="A62" s="27" t="s">
        <v>37</v>
      </c>
      <c r="B62" s="28"/>
      <c r="C62" s="14"/>
      <c r="D62" s="73">
        <v>130</v>
      </c>
      <c r="E62" s="74">
        <v>15935810.869999999</v>
      </c>
      <c r="F62" s="74">
        <v>1012811.1</v>
      </c>
      <c r="G62" s="75">
        <f t="shared" si="1"/>
        <v>0.93644433231153179</v>
      </c>
      <c r="H62" s="15"/>
    </row>
    <row r="63" spans="1:8" ht="15.75" x14ac:dyDescent="0.25">
      <c r="A63" s="27" t="s">
        <v>38</v>
      </c>
      <c r="B63" s="28"/>
      <c r="C63" s="14"/>
      <c r="D63" s="73">
        <v>3</v>
      </c>
      <c r="E63" s="74">
        <v>182363</v>
      </c>
      <c r="F63" s="74">
        <v>2200</v>
      </c>
      <c r="G63" s="75">
        <f t="shared" si="1"/>
        <v>0.98793614932853702</v>
      </c>
      <c r="H63" s="15"/>
    </row>
    <row r="64" spans="1:8" ht="15.75" x14ac:dyDescent="0.25">
      <c r="A64" s="27" t="s">
        <v>39</v>
      </c>
      <c r="B64" s="28"/>
      <c r="C64" s="14"/>
      <c r="D64" s="73">
        <v>23</v>
      </c>
      <c r="E64" s="74">
        <v>2067720</v>
      </c>
      <c r="F64" s="74">
        <v>72491.199999999997</v>
      </c>
      <c r="G64" s="75">
        <f t="shared" si="1"/>
        <v>0.96494148143849268</v>
      </c>
      <c r="H64" s="15"/>
    </row>
    <row r="65" spans="1:8" ht="15.75" x14ac:dyDescent="0.25">
      <c r="A65" s="27" t="s">
        <v>40</v>
      </c>
      <c r="B65" s="28"/>
      <c r="C65" s="14"/>
      <c r="D65" s="73"/>
      <c r="E65" s="74"/>
      <c r="F65" s="74"/>
      <c r="G65" s="75"/>
      <c r="H65" s="15"/>
    </row>
    <row r="66" spans="1:8" ht="15.75" x14ac:dyDescent="0.25">
      <c r="A66" s="27" t="s">
        <v>41</v>
      </c>
      <c r="B66" s="28"/>
      <c r="C66" s="14"/>
      <c r="D66" s="73">
        <v>4</v>
      </c>
      <c r="E66" s="74">
        <v>361650</v>
      </c>
      <c r="F66" s="74">
        <v>7225</v>
      </c>
      <c r="G66" s="75">
        <f>1-(+F66/E66)</f>
        <v>0.98002212083506157</v>
      </c>
      <c r="H66" s="15"/>
    </row>
    <row r="67" spans="1:8" ht="15.75" x14ac:dyDescent="0.25">
      <c r="A67" s="29" t="s">
        <v>60</v>
      </c>
      <c r="B67" s="30"/>
      <c r="C67" s="14"/>
      <c r="D67" s="73">
        <v>2</v>
      </c>
      <c r="E67" s="74">
        <v>141800</v>
      </c>
      <c r="F67" s="74">
        <v>-12900</v>
      </c>
      <c r="G67" s="75">
        <f>1-(+F67/E67)</f>
        <v>1.0909732016925247</v>
      </c>
      <c r="H67" s="15"/>
    </row>
    <row r="68" spans="1:8" ht="15.75" x14ac:dyDescent="0.25">
      <c r="A68" s="27" t="s">
        <v>61</v>
      </c>
      <c r="B68" s="30"/>
      <c r="C68" s="14"/>
      <c r="D68" s="73">
        <v>1062</v>
      </c>
      <c r="E68" s="74">
        <v>114701601.93000001</v>
      </c>
      <c r="F68" s="74">
        <v>12819600.869999999</v>
      </c>
      <c r="G68" s="75">
        <f>1-(+F68/E68)</f>
        <v>0.88823520635898756</v>
      </c>
      <c r="H68" s="15"/>
    </row>
    <row r="69" spans="1:8" ht="15.75" x14ac:dyDescent="0.25">
      <c r="A69" s="27" t="s">
        <v>62</v>
      </c>
      <c r="B69" s="30"/>
      <c r="C69" s="14"/>
      <c r="D69" s="73"/>
      <c r="E69" s="74"/>
      <c r="F69" s="74"/>
      <c r="G69" s="75"/>
      <c r="H69" s="15"/>
    </row>
    <row r="70" spans="1:8" x14ac:dyDescent="0.2">
      <c r="A70" s="31" t="s">
        <v>42</v>
      </c>
      <c r="B70" s="30"/>
      <c r="C70" s="14"/>
      <c r="D70" s="77"/>
      <c r="E70" s="96"/>
      <c r="F70" s="74"/>
      <c r="G70" s="79"/>
      <c r="H70" s="15"/>
    </row>
    <row r="71" spans="1:8" x14ac:dyDescent="0.2">
      <c r="A71" s="16" t="s">
        <v>43</v>
      </c>
      <c r="B71" s="28"/>
      <c r="C71" s="14"/>
      <c r="D71" s="77"/>
      <c r="E71" s="96"/>
      <c r="F71" s="74"/>
      <c r="G71" s="79"/>
      <c r="H71" s="15"/>
    </row>
    <row r="72" spans="1:8" x14ac:dyDescent="0.2">
      <c r="A72" s="16" t="s">
        <v>44</v>
      </c>
      <c r="B72" s="28"/>
      <c r="C72" s="14"/>
      <c r="D72" s="77"/>
      <c r="E72" s="78"/>
      <c r="F72" s="74"/>
      <c r="G72" s="79"/>
      <c r="H72" s="15"/>
    </row>
    <row r="73" spans="1:8" x14ac:dyDescent="0.2">
      <c r="A73" s="16" t="s">
        <v>30</v>
      </c>
      <c r="B73" s="28"/>
      <c r="C73" s="14"/>
      <c r="D73" s="77"/>
      <c r="E73" s="78"/>
      <c r="F73" s="76"/>
      <c r="G73" s="79"/>
      <c r="H73" s="15"/>
    </row>
    <row r="74" spans="1:8" ht="15.75" x14ac:dyDescent="0.25">
      <c r="A74" s="32"/>
      <c r="B74" s="18"/>
      <c r="C74" s="21"/>
      <c r="D74" s="77"/>
      <c r="E74" s="80"/>
      <c r="F74" s="80"/>
      <c r="G74" s="79"/>
      <c r="H74" s="15"/>
    </row>
    <row r="75" spans="1:8" ht="15.75" x14ac:dyDescent="0.25">
      <c r="A75" s="20" t="s">
        <v>45</v>
      </c>
      <c r="B75" s="20"/>
      <c r="C75" s="33"/>
      <c r="D75" s="81">
        <f>SUM(D58:D71)</f>
        <v>1646</v>
      </c>
      <c r="E75" s="82">
        <f>SUM(E58:E74)</f>
        <v>187258456.49000001</v>
      </c>
      <c r="F75" s="82">
        <f>SUM(F58:F74)</f>
        <v>17268374.030000001</v>
      </c>
      <c r="G75" s="83">
        <f>1-(+F75/E75)</f>
        <v>0.90778320854672767</v>
      </c>
      <c r="H75" s="2"/>
    </row>
    <row r="76" spans="1:8" ht="18" x14ac:dyDescent="0.25">
      <c r="A76" s="33"/>
      <c r="B76" s="33"/>
      <c r="C76" s="36"/>
      <c r="D76" s="91"/>
      <c r="E76" s="92"/>
      <c r="F76" s="34"/>
      <c r="G76" s="34"/>
      <c r="H76" s="2"/>
    </row>
    <row r="77" spans="1:8" ht="18" x14ac:dyDescent="0.25">
      <c r="A77" s="35" t="s">
        <v>46</v>
      </c>
      <c r="B77" s="36"/>
      <c r="C77" s="39"/>
      <c r="D77" s="36"/>
      <c r="E77" s="36"/>
      <c r="F77" s="37">
        <f>F75+F39+F53</f>
        <v>20360703.030000001</v>
      </c>
      <c r="G77" s="36"/>
      <c r="H77" s="2"/>
    </row>
    <row r="78" spans="1:8" ht="8.25" customHeight="1" x14ac:dyDescent="0.25">
      <c r="A78" s="35"/>
      <c r="B78" s="36"/>
      <c r="C78" s="39"/>
      <c r="D78" s="36"/>
      <c r="E78" s="36"/>
      <c r="F78" s="37"/>
      <c r="G78" s="36"/>
      <c r="H78" s="2"/>
    </row>
    <row r="79" spans="1:8" ht="15.75" x14ac:dyDescent="0.25">
      <c r="A79" s="4" t="s">
        <v>47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 t="s">
        <v>48</v>
      </c>
      <c r="B80" s="40"/>
      <c r="C80" s="40"/>
      <c r="D80" s="40"/>
      <c r="E80" s="40"/>
      <c r="F80" s="41"/>
      <c r="G80" s="40"/>
      <c r="H80" s="2"/>
    </row>
    <row r="81" spans="1:8" ht="15.75" x14ac:dyDescent="0.25">
      <c r="A81" s="4" t="s">
        <v>49</v>
      </c>
      <c r="B81" s="40"/>
      <c r="C81" s="40"/>
      <c r="D81" s="40"/>
      <c r="E81" s="40"/>
      <c r="F81" s="41"/>
      <c r="G81" s="40"/>
      <c r="H81" s="2"/>
    </row>
    <row r="82" spans="1:8" ht="15.75" x14ac:dyDescent="0.25">
      <c r="A82" s="4"/>
      <c r="B82" s="40"/>
      <c r="C82" s="40"/>
      <c r="D82" s="40"/>
      <c r="E82" s="40"/>
      <c r="F82" s="41"/>
      <c r="G82" s="40"/>
      <c r="H82" s="2"/>
    </row>
    <row r="83" spans="1:8" ht="18" x14ac:dyDescent="0.25">
      <c r="A83" s="42" t="s">
        <v>50</v>
      </c>
      <c r="B83" s="39"/>
      <c r="C83" s="39"/>
      <c r="D83" s="39"/>
      <c r="E83" s="39"/>
      <c r="F83" s="37"/>
      <c r="G83" s="39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116"/>
      <c r="B85" s="117"/>
      <c r="C85" s="117"/>
      <c r="D85" s="117"/>
      <c r="E85" s="44"/>
      <c r="F85" s="2"/>
      <c r="G85" s="2"/>
      <c r="H85" s="2"/>
    </row>
    <row r="86" spans="1:8" ht="18" x14ac:dyDescent="0.25">
      <c r="A86" s="43"/>
      <c r="B86" s="39"/>
      <c r="C86" s="39"/>
      <c r="D86" s="39"/>
      <c r="E86" s="45"/>
      <c r="F86" s="2"/>
      <c r="G86" s="2"/>
      <c r="H86" s="2"/>
    </row>
    <row r="87" spans="1:8" ht="18" x14ac:dyDescent="0.25">
      <c r="A87" s="43"/>
      <c r="B87" s="39"/>
      <c r="C87" s="39"/>
      <c r="D87" s="39"/>
      <c r="E87" s="46"/>
      <c r="F87" s="2"/>
      <c r="G87" s="2"/>
      <c r="H87" s="2"/>
    </row>
    <row r="88" spans="1:8" ht="18" x14ac:dyDescent="0.25">
      <c r="A88" s="43"/>
      <c r="B88" s="39"/>
      <c r="C88" s="39"/>
      <c r="D88" s="39"/>
      <c r="E88" s="37"/>
      <c r="F88" s="2"/>
      <c r="G88" s="2"/>
      <c r="H88" s="2"/>
    </row>
    <row r="89" spans="1:8" ht="18" x14ac:dyDescent="0.25">
      <c r="A89" s="43"/>
      <c r="B89" s="39"/>
      <c r="C89" s="39"/>
      <c r="D89" s="39"/>
      <c r="E89" s="37"/>
      <c r="F89" s="2"/>
      <c r="G89" s="2"/>
      <c r="H89" s="2"/>
    </row>
    <row r="90" spans="1:8" ht="18" x14ac:dyDescent="0.25">
      <c r="A90" s="43"/>
      <c r="B90" s="39"/>
      <c r="C90" s="39"/>
      <c r="D90" s="39"/>
      <c r="E90" s="44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5"/>
      <c r="F92" s="2"/>
      <c r="G92" s="2"/>
      <c r="H92" s="2"/>
    </row>
    <row r="93" spans="1:8" ht="18" x14ac:dyDescent="0.25">
      <c r="A93" s="43"/>
      <c r="B93" s="39"/>
      <c r="C93" s="39"/>
      <c r="D93" s="39"/>
      <c r="E93" s="45"/>
      <c r="F93" s="2"/>
      <c r="G93" s="2"/>
      <c r="H93" s="2"/>
    </row>
    <row r="94" spans="1:8" ht="18" x14ac:dyDescent="0.25">
      <c r="A94" s="43"/>
      <c r="B94" s="39"/>
      <c r="C94" s="39"/>
      <c r="D94" s="39"/>
      <c r="E94" s="47"/>
      <c r="F94" s="2"/>
      <c r="G94" s="2"/>
      <c r="H94" s="2"/>
    </row>
    <row r="95" spans="1:8" ht="18" x14ac:dyDescent="0.25">
      <c r="A95" s="43"/>
      <c r="B95" s="39"/>
      <c r="C95" s="39"/>
      <c r="D95" s="39"/>
      <c r="E95" s="39"/>
      <c r="F95" s="2"/>
      <c r="G95" s="2"/>
      <c r="H95" s="2"/>
    </row>
    <row r="96" spans="1:8" ht="15.75" x14ac:dyDescent="0.25">
      <c r="A96" s="48"/>
      <c r="B96" s="2"/>
      <c r="C96" s="2"/>
      <c r="D96" s="2"/>
      <c r="E96" s="2"/>
      <c r="F96" s="2"/>
      <c r="G96" s="2"/>
      <c r="H96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9</v>
      </c>
      <c r="E10" s="99">
        <v>1884377</v>
      </c>
      <c r="F10" s="74">
        <v>269469</v>
      </c>
      <c r="G10" s="100">
        <f t="shared" ref="G10:G22" si="0">F10/E10</f>
        <v>0.14300163926857523</v>
      </c>
      <c r="H10" s="15"/>
    </row>
    <row r="11" spans="1:8" ht="15.75" x14ac:dyDescent="0.25">
      <c r="A11" s="93" t="s">
        <v>104</v>
      </c>
      <c r="B11" s="13"/>
      <c r="C11" s="14"/>
      <c r="D11" s="73">
        <v>10</v>
      </c>
      <c r="E11" s="99">
        <v>1269387</v>
      </c>
      <c r="F11" s="74">
        <v>328180.5</v>
      </c>
      <c r="G11" s="100">
        <f t="shared" si="0"/>
        <v>0.25853463128265847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108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1</v>
      </c>
      <c r="E14" s="99">
        <v>345061</v>
      </c>
      <c r="F14" s="74">
        <v>113704.5</v>
      </c>
      <c r="G14" s="100">
        <f t="shared" si="0"/>
        <v>0.32951999791341241</v>
      </c>
      <c r="H14" s="15"/>
    </row>
    <row r="15" spans="1:8" ht="15.75" x14ac:dyDescent="0.25">
      <c r="A15" s="93" t="s">
        <v>110</v>
      </c>
      <c r="B15" s="13"/>
      <c r="C15" s="14"/>
      <c r="D15" s="73">
        <v>1</v>
      </c>
      <c r="E15" s="99">
        <v>161090</v>
      </c>
      <c r="F15" s="74">
        <v>50542</v>
      </c>
      <c r="G15" s="100">
        <f t="shared" si="0"/>
        <v>0.31375007759637469</v>
      </c>
      <c r="H15" s="15"/>
    </row>
    <row r="16" spans="1:8" ht="15.75" x14ac:dyDescent="0.25">
      <c r="A16" s="93" t="s">
        <v>10</v>
      </c>
      <c r="B16" s="13"/>
      <c r="C16" s="14"/>
      <c r="D16" s="73">
        <v>2</v>
      </c>
      <c r="E16" s="99">
        <v>82800</v>
      </c>
      <c r="F16" s="74">
        <v>75905</v>
      </c>
      <c r="G16" s="100">
        <f t="shared" si="0"/>
        <v>0.91672705314009661</v>
      </c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99">
        <v>633043</v>
      </c>
      <c r="F17" s="74">
        <v>144380</v>
      </c>
      <c r="G17" s="75">
        <f t="shared" si="0"/>
        <v>0.22807297450568129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99">
        <v>1404624</v>
      </c>
      <c r="F18" s="74">
        <v>288122.5</v>
      </c>
      <c r="G18" s="100">
        <f t="shared" si="0"/>
        <v>0.20512428948957159</v>
      </c>
      <c r="H18" s="15"/>
    </row>
    <row r="19" spans="1:8" ht="15.75" x14ac:dyDescent="0.25">
      <c r="A19" s="93" t="s">
        <v>54</v>
      </c>
      <c r="B19" s="13"/>
      <c r="C19" s="14"/>
      <c r="D19" s="73">
        <v>2</v>
      </c>
      <c r="E19" s="99">
        <v>408867</v>
      </c>
      <c r="F19" s="74">
        <v>167077.5</v>
      </c>
      <c r="G19" s="75">
        <f t="shared" si="0"/>
        <v>0.40863532640198402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73">
        <v>7</v>
      </c>
      <c r="E21" s="99">
        <v>2675899</v>
      </c>
      <c r="F21" s="74">
        <v>847754</v>
      </c>
      <c r="G21" s="75">
        <f t="shared" si="0"/>
        <v>0.31681091102466874</v>
      </c>
      <c r="H21" s="15"/>
    </row>
    <row r="22" spans="1:8" ht="15.75" x14ac:dyDescent="0.25">
      <c r="A22" s="93" t="s">
        <v>56</v>
      </c>
      <c r="B22" s="13"/>
      <c r="C22" s="14"/>
      <c r="D22" s="73">
        <v>3</v>
      </c>
      <c r="E22" s="99">
        <v>1221313</v>
      </c>
      <c r="F22" s="74">
        <v>121766</v>
      </c>
      <c r="G22" s="75">
        <f t="shared" si="0"/>
        <v>9.9700895675391976E-2</v>
      </c>
      <c r="H22" s="15"/>
    </row>
    <row r="23" spans="1:8" ht="15.75" x14ac:dyDescent="0.25">
      <c r="A23" s="94" t="s">
        <v>20</v>
      </c>
      <c r="B23" s="13"/>
      <c r="C23" s="14"/>
      <c r="D23" s="73">
        <v>3</v>
      </c>
      <c r="E23" s="99">
        <v>671272</v>
      </c>
      <c r="F23" s="74">
        <v>145138</v>
      </c>
      <c r="G23" s="75">
        <f>F23/E23</f>
        <v>0.2162133978476683</v>
      </c>
      <c r="H23" s="15"/>
    </row>
    <row r="24" spans="1:8" ht="15.75" x14ac:dyDescent="0.25">
      <c r="A24" s="94" t="s">
        <v>21</v>
      </c>
      <c r="B24" s="13"/>
      <c r="C24" s="14"/>
      <c r="D24" s="73">
        <v>13</v>
      </c>
      <c r="E24" s="99">
        <v>214066</v>
      </c>
      <c r="F24" s="74">
        <v>214066</v>
      </c>
      <c r="G24" s="75">
        <f>F24/E24</f>
        <v>1</v>
      </c>
      <c r="H24" s="15"/>
    </row>
    <row r="25" spans="1:8" ht="15.75" x14ac:dyDescent="0.25">
      <c r="A25" s="70" t="s">
        <v>22</v>
      </c>
      <c r="B25" s="13"/>
      <c r="C25" s="14"/>
      <c r="D25" s="73"/>
      <c r="E25" s="99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73"/>
      <c r="E26" s="99">
        <v>43899</v>
      </c>
      <c r="F26" s="74">
        <v>14564</v>
      </c>
      <c r="G26" s="75">
        <f>F26/E26</f>
        <v>0.33176154354313309</v>
      </c>
      <c r="H26" s="15"/>
    </row>
    <row r="27" spans="1:8" ht="15.75" x14ac:dyDescent="0.25">
      <c r="A27" s="93" t="s">
        <v>123</v>
      </c>
      <c r="B27" s="13"/>
      <c r="C27" s="14"/>
      <c r="D27" s="73"/>
      <c r="E27" s="99"/>
      <c r="F27" s="74"/>
      <c r="G27" s="100"/>
      <c r="H27" s="15"/>
    </row>
    <row r="28" spans="1:8" ht="15.75" x14ac:dyDescent="0.25">
      <c r="A28" s="70" t="s">
        <v>24</v>
      </c>
      <c r="B28" s="13"/>
      <c r="C28" s="14"/>
      <c r="D28" s="73">
        <v>1</v>
      </c>
      <c r="E28" s="99">
        <v>110327</v>
      </c>
      <c r="F28" s="74">
        <v>27917.5</v>
      </c>
      <c r="G28" s="75">
        <f>F28/E28</f>
        <v>0.2530432260462081</v>
      </c>
      <c r="H28" s="15"/>
    </row>
    <row r="29" spans="1:8" ht="15.75" x14ac:dyDescent="0.25">
      <c r="A29" s="70" t="s">
        <v>119</v>
      </c>
      <c r="B29" s="13"/>
      <c r="C29" s="14"/>
      <c r="D29" s="101"/>
      <c r="E29" s="99"/>
      <c r="F29" s="99"/>
      <c r="G29" s="102"/>
      <c r="H29" s="15"/>
    </row>
    <row r="30" spans="1:8" ht="15.75" x14ac:dyDescent="0.25">
      <c r="A30" s="70" t="s">
        <v>124</v>
      </c>
      <c r="B30" s="13"/>
      <c r="C30" s="14"/>
      <c r="D30" s="73"/>
      <c r="E30" s="103"/>
      <c r="F30" s="74"/>
      <c r="G30" s="100"/>
      <c r="H30" s="15"/>
    </row>
    <row r="31" spans="1:8" ht="15.75" x14ac:dyDescent="0.25">
      <c r="A31" s="70" t="s">
        <v>151</v>
      </c>
      <c r="B31" s="13"/>
      <c r="C31" s="14"/>
      <c r="D31" s="73">
        <v>1</v>
      </c>
      <c r="E31" s="103">
        <v>178238</v>
      </c>
      <c r="F31" s="74">
        <v>68998</v>
      </c>
      <c r="G31" s="100">
        <f>F31/E31</f>
        <v>0.38711161480716794</v>
      </c>
      <c r="H31" s="15"/>
    </row>
    <row r="32" spans="1:8" ht="15.75" x14ac:dyDescent="0.25">
      <c r="A32" s="70" t="s">
        <v>58</v>
      </c>
      <c r="B32" s="13"/>
      <c r="C32" s="14"/>
      <c r="D32" s="73"/>
      <c r="E32" s="103"/>
      <c r="F32" s="76"/>
      <c r="G32" s="100"/>
      <c r="H32" s="15"/>
    </row>
    <row r="33" spans="1:8" ht="15.75" x14ac:dyDescent="0.25">
      <c r="A33" s="93" t="s">
        <v>148</v>
      </c>
      <c r="B33" s="13"/>
      <c r="C33" s="14"/>
      <c r="D33" s="73">
        <v>2</v>
      </c>
      <c r="E33" s="99">
        <v>396291</v>
      </c>
      <c r="F33" s="74">
        <v>80035.5</v>
      </c>
      <c r="G33" s="100">
        <f>F33/E33</f>
        <v>0.2019614374285563</v>
      </c>
      <c r="H33" s="15"/>
    </row>
    <row r="34" spans="1:8" ht="15.75" x14ac:dyDescent="0.25">
      <c r="A34" s="93" t="s">
        <v>98</v>
      </c>
      <c r="B34" s="13"/>
      <c r="C34" s="14"/>
      <c r="D34" s="73"/>
      <c r="E34" s="99"/>
      <c r="F34" s="74"/>
      <c r="G34" s="100"/>
      <c r="H34" s="15"/>
    </row>
    <row r="35" spans="1:8" x14ac:dyDescent="0.2">
      <c r="A35" s="16" t="s">
        <v>28</v>
      </c>
      <c r="B35" s="13"/>
      <c r="C35" s="14"/>
      <c r="D35" s="77"/>
      <c r="E35" s="103"/>
      <c r="F35" s="76"/>
      <c r="G35" s="79"/>
      <c r="H35" s="15"/>
    </row>
    <row r="36" spans="1:8" x14ac:dyDescent="0.2">
      <c r="A36" s="16" t="s">
        <v>29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59</v>
      </c>
      <c r="E39" s="82">
        <f>SUM(E9:E38)</f>
        <v>11700554</v>
      </c>
      <c r="F39" s="82">
        <f>SUM(F9:F38)</f>
        <v>2957620</v>
      </c>
      <c r="G39" s="83">
        <f>F39/E39</f>
        <v>0.25277606513332618</v>
      </c>
      <c r="H39" s="2"/>
    </row>
    <row r="40" spans="1:8" ht="15.75" x14ac:dyDescent="0.25">
      <c r="A40" s="22"/>
      <c r="B40" s="22"/>
      <c r="C40" s="24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6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8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54</v>
      </c>
      <c r="E44" s="74">
        <v>6229237.5</v>
      </c>
      <c r="F44" s="74">
        <v>445180.51</v>
      </c>
      <c r="G44" s="75">
        <f>1-(+F44/E44)</f>
        <v>0.92853370737590279</v>
      </c>
      <c r="H44" s="15"/>
    </row>
    <row r="45" spans="1:8" ht="15.75" x14ac:dyDescent="0.25">
      <c r="A45" s="27" t="s">
        <v>34</v>
      </c>
      <c r="B45" s="28"/>
      <c r="C45" s="14"/>
      <c r="D45" s="73">
        <v>18</v>
      </c>
      <c r="E45" s="74">
        <v>7255807.1100000003</v>
      </c>
      <c r="F45" s="74">
        <v>907339.57</v>
      </c>
      <c r="G45" s="75">
        <f t="shared" ref="G45:G54" si="1">1-(+F45/E45)</f>
        <v>0.87494987721634732</v>
      </c>
      <c r="H45" s="15"/>
    </row>
    <row r="46" spans="1:8" ht="15.75" x14ac:dyDescent="0.25">
      <c r="A46" s="27" t="s">
        <v>35</v>
      </c>
      <c r="B46" s="28"/>
      <c r="C46" s="14"/>
      <c r="D46" s="73">
        <v>129</v>
      </c>
      <c r="E46" s="74">
        <v>9034536.5999999996</v>
      </c>
      <c r="F46" s="74">
        <v>624665.94999999995</v>
      </c>
      <c r="G46" s="75">
        <f t="shared" si="1"/>
        <v>0.93085799774168831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98</v>
      </c>
      <c r="E48" s="74">
        <v>16054439</v>
      </c>
      <c r="F48" s="74">
        <v>1119872.73</v>
      </c>
      <c r="G48" s="75">
        <f t="shared" si="1"/>
        <v>0.93024529041469461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74">
        <v>1880079</v>
      </c>
      <c r="F49" s="74">
        <v>34971</v>
      </c>
      <c r="G49" s="75">
        <f t="shared" si="1"/>
        <v>0.98139918588527397</v>
      </c>
      <c r="H49" s="15"/>
    </row>
    <row r="50" spans="1:8" ht="15.75" x14ac:dyDescent="0.25">
      <c r="A50" s="27" t="s">
        <v>39</v>
      </c>
      <c r="B50" s="28"/>
      <c r="C50" s="14"/>
      <c r="D50" s="73">
        <v>8</v>
      </c>
      <c r="E50" s="74">
        <v>1438390</v>
      </c>
      <c r="F50" s="74">
        <v>150090</v>
      </c>
      <c r="G50" s="75">
        <f t="shared" si="1"/>
        <v>0.89565416889716976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155360</v>
      </c>
      <c r="F51" s="74">
        <v>22290</v>
      </c>
      <c r="G51" s="75">
        <f t="shared" si="1"/>
        <v>0.85652677651905251</v>
      </c>
      <c r="H51" s="15"/>
    </row>
    <row r="52" spans="1:8" ht="15.75" x14ac:dyDescent="0.25">
      <c r="A52" s="27" t="s">
        <v>41</v>
      </c>
      <c r="B52" s="28"/>
      <c r="C52" s="14"/>
      <c r="D52" s="73">
        <v>2</v>
      </c>
      <c r="E52" s="74">
        <v>336500</v>
      </c>
      <c r="F52" s="74">
        <v>51625</v>
      </c>
      <c r="G52" s="75">
        <f t="shared" si="1"/>
        <v>0.84658246656760772</v>
      </c>
      <c r="H52" s="15"/>
    </row>
    <row r="53" spans="1:8" ht="15.75" x14ac:dyDescent="0.25">
      <c r="A53" s="29" t="s">
        <v>60</v>
      </c>
      <c r="B53" s="30"/>
      <c r="C53" s="14"/>
      <c r="D53" s="73">
        <v>1</v>
      </c>
      <c r="E53" s="74">
        <v>75800</v>
      </c>
      <c r="F53" s="74">
        <v>7000</v>
      </c>
      <c r="G53" s="75">
        <f t="shared" si="1"/>
        <v>0.90765171503957787</v>
      </c>
      <c r="H53" s="15"/>
    </row>
    <row r="54" spans="1:8" ht="15.75" x14ac:dyDescent="0.25">
      <c r="A54" s="27" t="s">
        <v>61</v>
      </c>
      <c r="B54" s="30"/>
      <c r="C54" s="14"/>
      <c r="D54" s="73">
        <v>620</v>
      </c>
      <c r="E54" s="74">
        <v>65359003.920000002</v>
      </c>
      <c r="F54" s="74">
        <v>7066353.3600000003</v>
      </c>
      <c r="G54" s="75">
        <f t="shared" si="1"/>
        <v>0.89188401082964364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79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15"/>
    </row>
    <row r="58" spans="1:8" x14ac:dyDescent="0.2">
      <c r="A58" s="16" t="s">
        <v>44</v>
      </c>
      <c r="B58" s="28"/>
      <c r="C58" s="14"/>
      <c r="D58" s="77"/>
      <c r="E58" s="78"/>
      <c r="F58" s="74"/>
      <c r="G58" s="79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15"/>
    </row>
    <row r="60" spans="1:8" ht="15.75" x14ac:dyDescent="0.25">
      <c r="A60" s="32"/>
      <c r="B60" s="18"/>
      <c r="C60" s="21"/>
      <c r="D60" s="77"/>
      <c r="E60" s="97"/>
      <c r="F60" s="80"/>
      <c r="G60" s="79"/>
      <c r="H60" s="2"/>
    </row>
    <row r="61" spans="1:8" ht="18" x14ac:dyDescent="0.25">
      <c r="A61" s="20" t="s">
        <v>45</v>
      </c>
      <c r="B61" s="20"/>
      <c r="C61" s="39"/>
      <c r="D61" s="81">
        <f>SUM(D44:D57)</f>
        <v>934</v>
      </c>
      <c r="E61" s="82">
        <f>SUM(E44:E60)</f>
        <v>107819153.13</v>
      </c>
      <c r="F61" s="82">
        <f>SUM(F44:F60)</f>
        <v>10429388.120000001</v>
      </c>
      <c r="G61" s="83">
        <f>1-(F61/E61)</f>
        <v>0.90326961567371011</v>
      </c>
      <c r="H61" s="2"/>
    </row>
    <row r="62" spans="1:8" ht="18" x14ac:dyDescent="0.25">
      <c r="A62" s="33"/>
      <c r="B62" s="33"/>
      <c r="C62" s="39"/>
      <c r="D62" s="98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51"/>
      <c r="E63" s="36"/>
      <c r="F63" s="37">
        <f>F61+F25</f>
        <v>10429388.120000001</v>
      </c>
      <c r="G63" s="36"/>
      <c r="H63" s="2"/>
    </row>
    <row r="64" spans="1:8" ht="18" x14ac:dyDescent="0.25">
      <c r="A64" s="35"/>
      <c r="B64" s="36"/>
      <c r="C64" s="39"/>
      <c r="D64" s="51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5</v>
      </c>
      <c r="E10" s="74">
        <v>372886</v>
      </c>
      <c r="F10" s="74">
        <v>74398</v>
      </c>
      <c r="G10" s="75">
        <f>F10/E10</f>
        <v>0.19951942416717175</v>
      </c>
      <c r="H10" s="15"/>
    </row>
    <row r="11" spans="1:8" ht="15.75" x14ac:dyDescent="0.25">
      <c r="A11" s="93" t="s">
        <v>101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112076</v>
      </c>
      <c r="F12" s="74">
        <v>25711.5</v>
      </c>
      <c r="G12" s="75">
        <f>F12/E12</f>
        <v>0.2294112923373425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129</v>
      </c>
      <c r="B14" s="13"/>
      <c r="C14" s="14"/>
      <c r="D14" s="73">
        <v>7</v>
      </c>
      <c r="E14" s="74">
        <v>5483115</v>
      </c>
      <c r="F14" s="74">
        <v>976180.5</v>
      </c>
      <c r="G14" s="75">
        <f>F14/E14</f>
        <v>0.17803392779469335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111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131</v>
      </c>
      <c r="B17" s="13"/>
      <c r="C17" s="14"/>
      <c r="D17" s="73">
        <v>1</v>
      </c>
      <c r="E17" s="74">
        <v>21640</v>
      </c>
      <c r="F17" s="74">
        <v>-11965</v>
      </c>
      <c r="G17" s="75">
        <f>F17/E17</f>
        <v>-0.55291127541589646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402542</v>
      </c>
      <c r="F18" s="74">
        <v>106089</v>
      </c>
      <c r="G18" s="75">
        <f>F18/E18</f>
        <v>0.26354765465466956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102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159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117</v>
      </c>
      <c r="B23" s="13"/>
      <c r="C23" s="14"/>
      <c r="D23" s="73">
        <v>7</v>
      </c>
      <c r="E23" s="74">
        <v>861040</v>
      </c>
      <c r="F23" s="74">
        <v>172894</v>
      </c>
      <c r="G23" s="75">
        <f>F23/E23</f>
        <v>0.20079671095419493</v>
      </c>
      <c r="H23" s="15"/>
    </row>
    <row r="24" spans="1:8" ht="15.75" x14ac:dyDescent="0.25">
      <c r="A24" s="93" t="s">
        <v>154</v>
      </c>
      <c r="B24" s="13"/>
      <c r="C24" s="14"/>
      <c r="D24" s="73">
        <v>1</v>
      </c>
      <c r="E24" s="74">
        <v>1269418</v>
      </c>
      <c r="F24" s="74">
        <v>81719</v>
      </c>
      <c r="G24" s="75">
        <f>F24/E24</f>
        <v>6.437517035365814E-2</v>
      </c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92334</v>
      </c>
      <c r="F25" s="74">
        <v>18280.5</v>
      </c>
      <c r="G25" s="75">
        <f>F25/E25</f>
        <v>0.19798232503736435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160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98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103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24</v>
      </c>
      <c r="E39" s="82">
        <f>SUM(E9:E38)</f>
        <v>8615051</v>
      </c>
      <c r="F39" s="82">
        <f>SUM(F9:F38)</f>
        <v>1443307.5</v>
      </c>
      <c r="G39" s="83">
        <f>F39/E39</f>
        <v>0.16753325081882858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/>
      <c r="E44" s="74">
        <v>4880</v>
      </c>
      <c r="F44" s="74">
        <v>1327.99</v>
      </c>
      <c r="G44" s="75">
        <f>1-(+F44/E44)</f>
        <v>0.72787090163934431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51</v>
      </c>
      <c r="E46" s="74">
        <v>1759390</v>
      </c>
      <c r="F46" s="74">
        <v>157871.47</v>
      </c>
      <c r="G46" s="75">
        <f>1-(+F46/E46)</f>
        <v>0.91026920125725397</v>
      </c>
      <c r="H46" s="15"/>
    </row>
    <row r="47" spans="1:8" ht="15.75" x14ac:dyDescent="0.25">
      <c r="A47" s="27" t="s">
        <v>36</v>
      </c>
      <c r="B47" s="28"/>
      <c r="C47" s="14"/>
      <c r="D47" s="73">
        <v>7</v>
      </c>
      <c r="E47" s="74">
        <v>857079.2</v>
      </c>
      <c r="F47" s="74">
        <v>40549.17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62</v>
      </c>
      <c r="E48" s="74">
        <v>4209718</v>
      </c>
      <c r="F48" s="74">
        <v>385751.66</v>
      </c>
      <c r="G48" s="75">
        <f>1-(+F48/E48)</f>
        <v>0.90836638938760272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762840</v>
      </c>
      <c r="F50" s="74">
        <v>43305</v>
      </c>
      <c r="G50" s="75">
        <f>1-(+F50/E50)</f>
        <v>0.9432318703791096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534</v>
      </c>
      <c r="E54" s="74">
        <v>38622316.659999996</v>
      </c>
      <c r="F54" s="74">
        <v>4905233.42</v>
      </c>
      <c r="G54" s="75">
        <f>1-(+F54/E54)</f>
        <v>0.8729948422519096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126</v>
      </c>
      <c r="B56" s="30"/>
      <c r="C56" s="14"/>
      <c r="D56" s="73">
        <v>227</v>
      </c>
      <c r="E56" s="74">
        <v>37053996.859999999</v>
      </c>
      <c r="F56" s="74">
        <v>3957517.1</v>
      </c>
      <c r="G56" s="75">
        <f>1-(+F56/E56)</f>
        <v>0.89319594550211234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895</v>
      </c>
      <c r="E62" s="82">
        <f>SUM(E44:E61)</f>
        <v>83270220.719999999</v>
      </c>
      <c r="F62" s="82">
        <f>SUM(F44:F61)</f>
        <v>9491555.8100000005</v>
      </c>
      <c r="G62" s="83">
        <f>1-(+F62/E62)</f>
        <v>0.88601500358794771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10934863.310000001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101</v>
      </c>
      <c r="B11" s="13"/>
      <c r="C11" s="14"/>
      <c r="D11" s="73">
        <v>4</v>
      </c>
      <c r="E11" s="99">
        <v>740295</v>
      </c>
      <c r="F11" s="74">
        <v>187642.5</v>
      </c>
      <c r="G11" s="75">
        <f t="shared" ref="G11:G22" si="0">F11/E11</f>
        <v>0.25346990051263346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140211</v>
      </c>
      <c r="F13" s="74">
        <v>34385</v>
      </c>
      <c r="G13" s="75">
        <f t="shared" si="0"/>
        <v>0.24523753485817804</v>
      </c>
      <c r="H13" s="15"/>
    </row>
    <row r="14" spans="1:8" ht="15.75" x14ac:dyDescent="0.25">
      <c r="A14" s="93" t="s">
        <v>129</v>
      </c>
      <c r="B14" s="13"/>
      <c r="C14" s="14"/>
      <c r="D14" s="73">
        <v>4</v>
      </c>
      <c r="E14" s="99">
        <v>2177130</v>
      </c>
      <c r="F14" s="74">
        <v>329600.5</v>
      </c>
      <c r="G14" s="75">
        <f t="shared" si="0"/>
        <v>0.15139219982270236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101668</v>
      </c>
      <c r="F15" s="74">
        <v>35440</v>
      </c>
      <c r="G15" s="75">
        <f t="shared" si="0"/>
        <v>0.34858559232010072</v>
      </c>
      <c r="H15" s="15"/>
    </row>
    <row r="16" spans="1:8" ht="15.75" x14ac:dyDescent="0.25">
      <c r="A16" s="93" t="s">
        <v>111</v>
      </c>
      <c r="B16" s="13"/>
      <c r="C16" s="14"/>
      <c r="D16" s="73">
        <v>2</v>
      </c>
      <c r="E16" s="99">
        <v>159516</v>
      </c>
      <c r="F16" s="74">
        <v>53138</v>
      </c>
      <c r="G16" s="75">
        <f t="shared" si="0"/>
        <v>0.33312018857042552</v>
      </c>
      <c r="H16" s="15"/>
    </row>
    <row r="17" spans="1:8" ht="15.75" x14ac:dyDescent="0.25">
      <c r="A17" s="93" t="s">
        <v>131</v>
      </c>
      <c r="B17" s="13"/>
      <c r="C17" s="14"/>
      <c r="D17" s="73">
        <v>1</v>
      </c>
      <c r="E17" s="99">
        <v>104101</v>
      </c>
      <c r="F17" s="74">
        <v>67879</v>
      </c>
      <c r="G17" s="75">
        <f t="shared" si="0"/>
        <v>0.65204945197452469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369514</v>
      </c>
      <c r="F18" s="74">
        <v>116490.5</v>
      </c>
      <c r="G18" s="75">
        <f t="shared" si="0"/>
        <v>0.31525327863085023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1513817</v>
      </c>
      <c r="F19" s="74">
        <v>208809.5</v>
      </c>
      <c r="G19" s="75">
        <f t="shared" si="0"/>
        <v>0.1379357610596261</v>
      </c>
      <c r="H19" s="15"/>
    </row>
    <row r="20" spans="1:8" ht="15.75" x14ac:dyDescent="0.25">
      <c r="A20" s="93" t="s">
        <v>102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73">
        <v>2</v>
      </c>
      <c r="E21" s="99">
        <v>343766</v>
      </c>
      <c r="F21" s="74">
        <v>92414</v>
      </c>
      <c r="G21" s="75">
        <f t="shared" si="0"/>
        <v>0.2688282145412868</v>
      </c>
      <c r="H21" s="15"/>
    </row>
    <row r="22" spans="1:8" ht="15.75" x14ac:dyDescent="0.25">
      <c r="A22" s="93" t="s">
        <v>159</v>
      </c>
      <c r="B22" s="13"/>
      <c r="C22" s="14"/>
      <c r="D22" s="73">
        <v>10</v>
      </c>
      <c r="E22" s="99">
        <v>1958693</v>
      </c>
      <c r="F22" s="74">
        <v>494508</v>
      </c>
      <c r="G22" s="75">
        <f t="shared" si="0"/>
        <v>0.25246835517357746</v>
      </c>
      <c r="H22" s="15"/>
    </row>
    <row r="23" spans="1:8" ht="15.75" x14ac:dyDescent="0.25">
      <c r="A23" s="93" t="s">
        <v>117</v>
      </c>
      <c r="B23" s="13"/>
      <c r="C23" s="14"/>
      <c r="D23" s="73"/>
      <c r="E23" s="99"/>
      <c r="F23" s="74"/>
      <c r="G23" s="75"/>
      <c r="H23" s="15"/>
    </row>
    <row r="24" spans="1:8" ht="15.75" x14ac:dyDescent="0.25">
      <c r="A24" s="93" t="s">
        <v>154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767152</v>
      </c>
      <c r="F25" s="74">
        <v>218264</v>
      </c>
      <c r="G25" s="75">
        <f>F25/E25</f>
        <v>0.28451206540555196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47485</v>
      </c>
      <c r="F30" s="74">
        <v>11822</v>
      </c>
      <c r="G30" s="75">
        <f>F30/E30</f>
        <v>0.24896283036748446</v>
      </c>
      <c r="H30" s="15"/>
    </row>
    <row r="31" spans="1:8" ht="15.75" x14ac:dyDescent="0.25">
      <c r="A31" s="70" t="s">
        <v>160</v>
      </c>
      <c r="B31" s="13"/>
      <c r="C31" s="14"/>
      <c r="D31" s="73">
        <v>2</v>
      </c>
      <c r="E31" s="99">
        <v>304666</v>
      </c>
      <c r="F31" s="74">
        <v>82097</v>
      </c>
      <c r="G31" s="75">
        <f>F31/E31</f>
        <v>0.26946557869929694</v>
      </c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176303</v>
      </c>
      <c r="F32" s="74">
        <v>77787</v>
      </c>
      <c r="G32" s="75">
        <f>F32/E32</f>
        <v>0.44121200433344865</v>
      </c>
      <c r="H32" s="15"/>
    </row>
    <row r="33" spans="1:8" ht="15.75" x14ac:dyDescent="0.25">
      <c r="A33" s="70" t="s">
        <v>98</v>
      </c>
      <c r="B33" s="13"/>
      <c r="C33" s="14"/>
      <c r="D33" s="73">
        <v>1</v>
      </c>
      <c r="E33" s="99">
        <v>45593</v>
      </c>
      <c r="F33" s="74">
        <v>15035</v>
      </c>
      <c r="G33" s="75">
        <f>F33/E33</f>
        <v>0.32976553418287896</v>
      </c>
      <c r="H33" s="15"/>
    </row>
    <row r="34" spans="1:8" ht="15.75" x14ac:dyDescent="0.25">
      <c r="A34" s="70" t="s">
        <v>103</v>
      </c>
      <c r="B34" s="13"/>
      <c r="C34" s="14"/>
      <c r="D34" s="73">
        <v>2</v>
      </c>
      <c r="E34" s="99">
        <v>1767185</v>
      </c>
      <c r="F34" s="74">
        <v>147660.5</v>
      </c>
      <c r="G34" s="75">
        <f>F34/E34</f>
        <v>8.3556899815242891E-2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40</v>
      </c>
      <c r="E39" s="82">
        <f>SUM(E9:E38)</f>
        <v>10717095</v>
      </c>
      <c r="F39" s="82">
        <f>SUM(F9:F38)</f>
        <v>2172972.5</v>
      </c>
      <c r="G39" s="83">
        <f>F39/E39</f>
        <v>0.20275760362299672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126</v>
      </c>
      <c r="E44" s="74">
        <v>12673608.050000001</v>
      </c>
      <c r="F44" s="74">
        <v>680766.24</v>
      </c>
      <c r="G44" s="75">
        <f>1-(+F44/E44)</f>
        <v>0.94628473302044402</v>
      </c>
      <c r="H44" s="15"/>
    </row>
    <row r="45" spans="1:8" ht="15.75" x14ac:dyDescent="0.25">
      <c r="A45" s="27" t="s">
        <v>34</v>
      </c>
      <c r="B45" s="28"/>
      <c r="C45" s="14"/>
      <c r="D45" s="73">
        <v>19</v>
      </c>
      <c r="E45" s="74">
        <v>7325857.4100000001</v>
      </c>
      <c r="F45" s="74">
        <v>585501.43999999994</v>
      </c>
      <c r="G45" s="75">
        <f t="shared" ref="G45:G53" si="1">1-(+F45/E45)</f>
        <v>0.92007741794144482</v>
      </c>
      <c r="H45" s="15"/>
    </row>
    <row r="46" spans="1:8" ht="15.75" x14ac:dyDescent="0.25">
      <c r="A46" s="27" t="s">
        <v>35</v>
      </c>
      <c r="B46" s="28"/>
      <c r="C46" s="14"/>
      <c r="D46" s="73">
        <v>192</v>
      </c>
      <c r="E46" s="74">
        <v>4975481.5</v>
      </c>
      <c r="F46" s="74">
        <v>399256.99</v>
      </c>
      <c r="G46" s="75">
        <f t="shared" si="1"/>
        <v>0.91975510510892267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121</v>
      </c>
      <c r="E48" s="74">
        <v>18360867.620000001</v>
      </c>
      <c r="F48" s="74">
        <v>986488.59</v>
      </c>
      <c r="G48" s="75">
        <f t="shared" si="1"/>
        <v>0.94627222359985619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2177170</v>
      </c>
      <c r="F50" s="74">
        <v>101235</v>
      </c>
      <c r="G50" s="75">
        <f t="shared" si="1"/>
        <v>0.95350156395687979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343700</v>
      </c>
      <c r="F51" s="74">
        <v>24200</v>
      </c>
      <c r="G51" s="75">
        <f t="shared" si="1"/>
        <v>0.92958975851032877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597825</v>
      </c>
      <c r="F52" s="74">
        <v>42750</v>
      </c>
      <c r="G52" s="75">
        <f t="shared" si="1"/>
        <v>0.92849077907414379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154500</v>
      </c>
      <c r="F53" s="74">
        <v>34300</v>
      </c>
      <c r="G53" s="75">
        <f t="shared" si="1"/>
        <v>0.77799352750809059</v>
      </c>
      <c r="H53" s="15"/>
    </row>
    <row r="54" spans="1:8" ht="15.75" x14ac:dyDescent="0.25">
      <c r="A54" s="27" t="s">
        <v>61</v>
      </c>
      <c r="B54" s="30"/>
      <c r="C54" s="14"/>
      <c r="D54" s="73">
        <v>1287</v>
      </c>
      <c r="E54" s="74">
        <v>100012374.54000001</v>
      </c>
      <c r="F54" s="74">
        <v>11411358.720000001</v>
      </c>
      <c r="G54" s="75">
        <f>1-(+F54/E54)</f>
        <v>0.88590053208429698</v>
      </c>
      <c r="H54" s="15"/>
    </row>
    <row r="55" spans="1:8" ht="15.75" x14ac:dyDescent="0.25">
      <c r="A55" s="27" t="s">
        <v>62</v>
      </c>
      <c r="B55" s="30"/>
      <c r="C55" s="14"/>
      <c r="D55" s="73">
        <v>15</v>
      </c>
      <c r="E55" s="74">
        <v>492048.82</v>
      </c>
      <c r="F55" s="74">
        <v>63439.040000000001</v>
      </c>
      <c r="G55" s="75">
        <f>1-(+F55/E55)</f>
        <v>0.8710716550443105</v>
      </c>
      <c r="H55" s="15"/>
    </row>
    <row r="56" spans="1:8" ht="15.75" x14ac:dyDescent="0.25">
      <c r="A56" s="72" t="s">
        <v>126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1785</v>
      </c>
      <c r="E62" s="82">
        <f>SUM(E44:E61)</f>
        <v>147113432.94</v>
      </c>
      <c r="F62" s="82">
        <f>SUM(F44:F61)</f>
        <v>14329296.02</v>
      </c>
      <c r="G62" s="83">
        <f>1-(F62/E62)</f>
        <v>0.90259695709878385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16502268.52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JUNE 2023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102087</v>
      </c>
      <c r="F9" s="74">
        <v>35483.5</v>
      </c>
      <c r="G9" s="75">
        <f>F9/E9</f>
        <v>0.3475809848462586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21198</v>
      </c>
      <c r="F15" s="74">
        <v>5821</v>
      </c>
      <c r="G15" s="75">
        <f>+F15/E15</f>
        <v>0.27460137748844232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/>
      <c r="E18" s="74"/>
      <c r="F18" s="74"/>
      <c r="G18" s="75"/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58715</v>
      </c>
      <c r="F31" s="74">
        <v>19414.5</v>
      </c>
      <c r="G31" s="75">
        <f>+F31/E31</f>
        <v>0.33065656135570126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118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4</v>
      </c>
      <c r="E39" s="82">
        <f>SUM(E9:E38)</f>
        <v>182000</v>
      </c>
      <c r="F39" s="82">
        <f>SUM(F9:F38)</f>
        <v>60719</v>
      </c>
      <c r="G39" s="83">
        <f>F39/E39</f>
        <v>0.33362087912087912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19</v>
      </c>
      <c r="E44" s="74">
        <v>793656.5</v>
      </c>
      <c r="F44" s="74">
        <v>-37810.28</v>
      </c>
      <c r="G44" s="75">
        <f>1-(+F44/E44)</f>
        <v>1.0476406102640121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20</v>
      </c>
      <c r="E46" s="74">
        <v>578532.5</v>
      </c>
      <c r="F46" s="74">
        <v>57288.2</v>
      </c>
      <c r="G46" s="75">
        <f>1-(+F46/E46)</f>
        <v>0.90097669534555103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543727</v>
      </c>
      <c r="F47" s="74">
        <v>97192.51</v>
      </c>
      <c r="G47" s="75">
        <f>1-(+F47/E47)</f>
        <v>0.82124759300163497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24</v>
      </c>
      <c r="E48" s="74">
        <v>1448824.42</v>
      </c>
      <c r="F48" s="74">
        <v>95271.07</v>
      </c>
      <c r="G48" s="75">
        <f>1-(+F48/E48)</f>
        <v>0.93424250124110964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518355.5</v>
      </c>
      <c r="F50" s="74">
        <v>50270</v>
      </c>
      <c r="G50" s="75">
        <f>1-(+F50/E50)</f>
        <v>0.90302022453702135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329</v>
      </c>
      <c r="E53" s="74">
        <v>22989448.469999999</v>
      </c>
      <c r="F53" s="74">
        <v>2556725.5099999998</v>
      </c>
      <c r="G53" s="75">
        <f>1-(+F53/E53)</f>
        <v>0.88878700098715335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413</v>
      </c>
      <c r="E60" s="82">
        <f>SUM(E44:E59)</f>
        <v>26872544.390000001</v>
      </c>
      <c r="F60" s="82">
        <f>SUM(F44:F59)</f>
        <v>2818937.01</v>
      </c>
      <c r="G60" s="83">
        <f>1-(F60/E60)</f>
        <v>0.89509973565997714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2879656.01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6"/>
  <sheetViews>
    <sheetView tabSelected="1" showOutlineSymbols="0" topLeftCell="A46" zoomScale="70" zoomScaleNormal="70" workbookViewId="0">
      <selection activeCell="J81" sqref="J81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2023</v>
      </c>
      <c r="B3" s="2"/>
      <c r="C3" s="2"/>
      <c r="D3" s="2"/>
      <c r="E3" s="2"/>
      <c r="F3" s="2"/>
      <c r="G3" s="2"/>
      <c r="H3" s="2"/>
    </row>
    <row r="4" spans="1:8" ht="5.25" customHeight="1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698493</v>
      </c>
      <c r="F10" s="74">
        <v>63162</v>
      </c>
      <c r="G10" s="104">
        <f>F10/E10</f>
        <v>9.0426103053287576E-2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314948</v>
      </c>
      <c r="F11" s="74">
        <v>87241.8</v>
      </c>
      <c r="G11" s="104">
        <f>F11/E11</f>
        <v>0.27700382285329644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115230</v>
      </c>
      <c r="F12" s="74">
        <v>40434</v>
      </c>
      <c r="G12" s="104">
        <f>F12/E12</f>
        <v>0.35089820359281437</v>
      </c>
      <c r="H12" s="15"/>
    </row>
    <row r="13" spans="1:8" ht="15.75" x14ac:dyDescent="0.25">
      <c r="A13" s="93" t="s">
        <v>74</v>
      </c>
      <c r="B13" s="13"/>
      <c r="C13" s="14"/>
      <c r="D13" s="73">
        <v>19</v>
      </c>
      <c r="E13" s="74">
        <v>4313461</v>
      </c>
      <c r="F13" s="74">
        <v>867150.5</v>
      </c>
      <c r="G13" s="104">
        <f>F13/E13</f>
        <v>0.20103357837244848</v>
      </c>
      <c r="H13" s="15"/>
    </row>
    <row r="14" spans="1:8" ht="15.75" x14ac:dyDescent="0.25">
      <c r="A14" s="93" t="s">
        <v>121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113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153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1303350</v>
      </c>
      <c r="F18" s="74">
        <v>44773</v>
      </c>
      <c r="G18" s="104">
        <f>F18/E18</f>
        <v>3.4352246134959914E-2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3319033</v>
      </c>
      <c r="F19" s="74">
        <v>890674</v>
      </c>
      <c r="G19" s="104">
        <f>F19/E19</f>
        <v>0.26835346319244191</v>
      </c>
      <c r="H19" s="15"/>
    </row>
    <row r="20" spans="1:8" ht="15.75" x14ac:dyDescent="0.25">
      <c r="A20" s="70" t="s">
        <v>16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1932540</v>
      </c>
      <c r="F21" s="74">
        <v>518711.5</v>
      </c>
      <c r="G21" s="104">
        <f>F21/E21</f>
        <v>0.26840919204777131</v>
      </c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155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149</v>
      </c>
      <c r="B24" s="13"/>
      <c r="C24" s="14"/>
      <c r="D24" s="73">
        <v>1</v>
      </c>
      <c r="E24" s="74">
        <v>375679</v>
      </c>
      <c r="F24" s="74">
        <v>120002</v>
      </c>
      <c r="G24" s="104">
        <f>F24/E24</f>
        <v>0.31942695758879258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1582127</v>
      </c>
      <c r="F25" s="74">
        <v>356363</v>
      </c>
      <c r="G25" s="104">
        <f>F25/E25</f>
        <v>0.22524297986192007</v>
      </c>
      <c r="H25" s="15"/>
    </row>
    <row r="26" spans="1:8" ht="15.75" x14ac:dyDescent="0.25">
      <c r="A26" s="94" t="s">
        <v>21</v>
      </c>
      <c r="B26" s="13"/>
      <c r="C26" s="14"/>
      <c r="D26" s="73">
        <v>17</v>
      </c>
      <c r="E26" s="74">
        <v>238740</v>
      </c>
      <c r="F26" s="74">
        <v>238740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56490</v>
      </c>
      <c r="F28" s="74">
        <v>-98191</v>
      </c>
      <c r="G28" s="104">
        <f>F28/E28</f>
        <v>-1.7382014515843511</v>
      </c>
      <c r="H28" s="15"/>
    </row>
    <row r="29" spans="1:8" ht="15.75" x14ac:dyDescent="0.25">
      <c r="A29" s="70" t="s">
        <v>157</v>
      </c>
      <c r="B29" s="13"/>
      <c r="C29" s="14"/>
      <c r="D29" s="73">
        <v>1</v>
      </c>
      <c r="E29" s="74">
        <v>1547136</v>
      </c>
      <c r="F29" s="74">
        <v>239929.5</v>
      </c>
      <c r="G29" s="104">
        <f>F29/E29</f>
        <v>0.15507977320675106</v>
      </c>
      <c r="H29" s="15"/>
    </row>
    <row r="30" spans="1:8" ht="15.75" x14ac:dyDescent="0.25">
      <c r="A30" s="70" t="s">
        <v>116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19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148</v>
      </c>
      <c r="B32" s="13"/>
      <c r="C32" s="14"/>
      <c r="D32" s="73">
        <v>2</v>
      </c>
      <c r="E32" s="74">
        <v>363402</v>
      </c>
      <c r="F32" s="74">
        <v>120951</v>
      </c>
      <c r="G32" s="104">
        <f>F32/E32</f>
        <v>0.33282975877953341</v>
      </c>
      <c r="H32" s="15"/>
    </row>
    <row r="33" spans="1:8" ht="15.75" x14ac:dyDescent="0.25">
      <c r="A33" s="70" t="s">
        <v>158</v>
      </c>
      <c r="B33" s="13"/>
      <c r="C33" s="14"/>
      <c r="D33" s="73">
        <v>2</v>
      </c>
      <c r="E33" s="74">
        <v>838137</v>
      </c>
      <c r="F33" s="74">
        <v>270515.3</v>
      </c>
      <c r="G33" s="104">
        <f>F33/E33</f>
        <v>0.32275785462281226</v>
      </c>
      <c r="H33" s="15"/>
    </row>
    <row r="34" spans="1:8" ht="15.75" x14ac:dyDescent="0.25">
      <c r="A34" s="70" t="s">
        <v>76</v>
      </c>
      <c r="B34" s="13"/>
      <c r="C34" s="14"/>
      <c r="D34" s="73">
        <v>3</v>
      </c>
      <c r="E34" s="74">
        <v>2882743</v>
      </c>
      <c r="F34" s="74">
        <v>519161</v>
      </c>
      <c r="G34" s="104">
        <f>F34/E34</f>
        <v>0.18009271031097812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62</v>
      </c>
      <c r="E39" s="82">
        <f>SUM(E9:E38)</f>
        <v>19881509</v>
      </c>
      <c r="F39" s="82">
        <f>SUM(F9:F38)</f>
        <v>4279617.5999999996</v>
      </c>
      <c r="G39" s="106">
        <f>F39/E39</f>
        <v>0.2152561759773868</v>
      </c>
      <c r="H39" s="15"/>
    </row>
    <row r="40" spans="1:8" ht="9" customHeight="1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138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147</v>
      </c>
      <c r="F42" s="25" t="s">
        <v>147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2"/>
    </row>
    <row r="44" spans="1:8" ht="15.75" x14ac:dyDescent="0.25">
      <c r="A44" s="27" t="s">
        <v>10</v>
      </c>
      <c r="B44" s="28"/>
      <c r="C44" s="14"/>
      <c r="D44" s="73">
        <v>12</v>
      </c>
      <c r="E44" s="111">
        <v>4152878</v>
      </c>
      <c r="F44" s="74">
        <v>172470.29</v>
      </c>
      <c r="G44" s="104">
        <f>1-(+F44/E44)</f>
        <v>0.95846969499224388</v>
      </c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x14ac:dyDescent="0.25">
      <c r="A46" s="27"/>
      <c r="B46" s="28"/>
      <c r="C46" s="14"/>
      <c r="D46" s="73"/>
      <c r="E46" s="111"/>
      <c r="F46" s="74"/>
      <c r="G46" s="104"/>
      <c r="H46" s="2"/>
    </row>
    <row r="47" spans="1:8" ht="15.75" x14ac:dyDescent="0.25">
      <c r="A47" s="27"/>
      <c r="B47" s="28"/>
      <c r="C47" s="14"/>
      <c r="D47" s="73"/>
      <c r="E47" s="111"/>
      <c r="F47" s="74"/>
      <c r="G47" s="104"/>
      <c r="H47" s="2"/>
    </row>
    <row r="48" spans="1:8" ht="15.75" x14ac:dyDescent="0.25">
      <c r="A48" s="27"/>
      <c r="B48" s="28"/>
      <c r="C48" s="14"/>
      <c r="D48" s="73"/>
      <c r="E48" s="111"/>
      <c r="F48" s="74"/>
      <c r="G48" s="104"/>
      <c r="H48" s="2"/>
    </row>
    <row r="49" spans="1:8" x14ac:dyDescent="0.2">
      <c r="A49" s="16" t="s">
        <v>139</v>
      </c>
      <c r="B49" s="30"/>
      <c r="C49" s="14"/>
      <c r="D49" s="77"/>
      <c r="E49" s="96"/>
      <c r="F49" s="74"/>
      <c r="G49" s="105"/>
      <c r="H49" s="2"/>
    </row>
    <row r="50" spans="1:8" x14ac:dyDescent="0.2">
      <c r="A50" s="16" t="s">
        <v>44</v>
      </c>
      <c r="B50" s="28"/>
      <c r="C50" s="14"/>
      <c r="D50" s="77"/>
      <c r="E50" s="95"/>
      <c r="F50" s="74"/>
      <c r="G50" s="105"/>
      <c r="H50" s="2"/>
    </row>
    <row r="51" spans="1:8" x14ac:dyDescent="0.2">
      <c r="A51" s="16" t="s">
        <v>30</v>
      </c>
      <c r="B51" s="28"/>
      <c r="C51" s="14"/>
      <c r="D51" s="77"/>
      <c r="E51" s="95"/>
      <c r="F51" s="74"/>
      <c r="G51" s="105"/>
      <c r="H51" s="2"/>
    </row>
    <row r="52" spans="1:8" ht="15.75" x14ac:dyDescent="0.25">
      <c r="A52" s="32"/>
      <c r="B52" s="18"/>
      <c r="C52" s="14"/>
      <c r="D52" s="77"/>
      <c r="E52" s="80"/>
      <c r="F52" s="80"/>
      <c r="G52" s="105"/>
      <c r="H52" s="2"/>
    </row>
    <row r="53" spans="1:8" ht="15.75" x14ac:dyDescent="0.25">
      <c r="A53" s="20" t="s">
        <v>140</v>
      </c>
      <c r="B53" s="20"/>
      <c r="C53" s="21"/>
      <c r="D53" s="138">
        <f>SUM(D44:D49)</f>
        <v>12</v>
      </c>
      <c r="E53" s="139">
        <f>SUM(E44:E52)</f>
        <v>4152878</v>
      </c>
      <c r="F53" s="139">
        <f>SUM(F44:F52)</f>
        <v>172470.29</v>
      </c>
      <c r="G53" s="110">
        <f>1-(+F53/E53)</f>
        <v>0.95846969499224388</v>
      </c>
      <c r="H53" s="2"/>
    </row>
    <row r="54" spans="1:8" ht="10.5" customHeight="1" x14ac:dyDescent="0.25">
      <c r="A54" s="22"/>
      <c r="B54" s="22"/>
      <c r="C54" s="22"/>
      <c r="D54" s="136"/>
      <c r="E54" s="137"/>
      <c r="F54" s="107"/>
      <c r="G54" s="107"/>
      <c r="H54" s="2"/>
    </row>
    <row r="55" spans="1:8" ht="18" x14ac:dyDescent="0.25">
      <c r="A55" s="23" t="s">
        <v>32</v>
      </c>
      <c r="B55" s="24"/>
      <c r="C55" s="24"/>
      <c r="D55" s="25"/>
      <c r="E55" s="87"/>
      <c r="F55" s="88"/>
      <c r="G55" s="107"/>
      <c r="H55" s="2"/>
    </row>
    <row r="56" spans="1:8" ht="15.75" x14ac:dyDescent="0.25">
      <c r="A56" s="26"/>
      <c r="B56" s="26"/>
      <c r="C56" s="26"/>
      <c r="D56" s="89"/>
      <c r="E56" s="25" t="s">
        <v>133</v>
      </c>
      <c r="F56" s="25" t="s">
        <v>133</v>
      </c>
      <c r="G56" s="108" t="s">
        <v>5</v>
      </c>
      <c r="H56" s="2"/>
    </row>
    <row r="57" spans="1:8" ht="15.75" x14ac:dyDescent="0.25">
      <c r="A57" s="26"/>
      <c r="B57" s="26"/>
      <c r="C57" s="26"/>
      <c r="D57" s="89" t="s">
        <v>6</v>
      </c>
      <c r="E57" s="90" t="s">
        <v>134</v>
      </c>
      <c r="F57" s="88" t="s">
        <v>8</v>
      </c>
      <c r="G57" s="109" t="s">
        <v>135</v>
      </c>
      <c r="H57" s="2"/>
    </row>
    <row r="58" spans="1:8" ht="15.75" x14ac:dyDescent="0.25">
      <c r="A58" s="27" t="s">
        <v>33</v>
      </c>
      <c r="B58" s="28"/>
      <c r="C58" s="14"/>
      <c r="D58" s="73">
        <v>95</v>
      </c>
      <c r="E58" s="74">
        <v>17012260.149999999</v>
      </c>
      <c r="F58" s="74">
        <v>906733.51</v>
      </c>
      <c r="G58" s="104">
        <f>1-(+F58/E58)</f>
        <v>0.94670117303608248</v>
      </c>
      <c r="H58" s="15"/>
    </row>
    <row r="59" spans="1:8" ht="15.75" x14ac:dyDescent="0.25">
      <c r="A59" s="27" t="s">
        <v>34</v>
      </c>
      <c r="B59" s="28"/>
      <c r="C59" s="14"/>
      <c r="D59" s="73">
        <v>8</v>
      </c>
      <c r="E59" s="74">
        <v>6992058.46</v>
      </c>
      <c r="F59" s="74">
        <v>824365.16</v>
      </c>
      <c r="G59" s="104">
        <f>1-(+F59/E59)</f>
        <v>0.88209979010959239</v>
      </c>
      <c r="H59" s="15"/>
    </row>
    <row r="60" spans="1:8" ht="15.75" x14ac:dyDescent="0.25">
      <c r="A60" s="27" t="s">
        <v>35</v>
      </c>
      <c r="B60" s="28"/>
      <c r="C60" s="14"/>
      <c r="D60" s="73">
        <v>270</v>
      </c>
      <c r="E60" s="74">
        <v>17229381</v>
      </c>
      <c r="F60" s="74">
        <v>858414.39</v>
      </c>
      <c r="G60" s="104">
        <f>1-(+F60/E60)</f>
        <v>0.95017729365901193</v>
      </c>
      <c r="H60" s="15"/>
    </row>
    <row r="61" spans="1:8" ht="15.75" x14ac:dyDescent="0.25">
      <c r="A61" s="27" t="s">
        <v>36</v>
      </c>
      <c r="B61" s="28"/>
      <c r="C61" s="14"/>
      <c r="D61" s="73">
        <v>19</v>
      </c>
      <c r="E61" s="74">
        <v>2252444.5</v>
      </c>
      <c r="F61" s="74">
        <v>225160.97</v>
      </c>
      <c r="G61" s="104">
        <f>1-(+F61/E61)</f>
        <v>0.90003706195646549</v>
      </c>
      <c r="H61" s="15"/>
    </row>
    <row r="62" spans="1:8" ht="15.75" x14ac:dyDescent="0.25">
      <c r="A62" s="27" t="s">
        <v>37</v>
      </c>
      <c r="B62" s="28"/>
      <c r="C62" s="14"/>
      <c r="D62" s="73">
        <v>109</v>
      </c>
      <c r="E62" s="74">
        <v>20258989</v>
      </c>
      <c r="F62" s="74">
        <v>1397615.91</v>
      </c>
      <c r="G62" s="104">
        <f>1-(+F62/E62)</f>
        <v>0.93101255398282712</v>
      </c>
      <c r="H62" s="15"/>
    </row>
    <row r="63" spans="1:8" ht="15.75" x14ac:dyDescent="0.25">
      <c r="A63" s="27" t="s">
        <v>38</v>
      </c>
      <c r="B63" s="28"/>
      <c r="C63" s="14"/>
      <c r="D63" s="73"/>
      <c r="E63" s="74"/>
      <c r="F63" s="74"/>
      <c r="G63" s="104"/>
      <c r="H63" s="15"/>
    </row>
    <row r="64" spans="1:8" ht="15.75" x14ac:dyDescent="0.25">
      <c r="A64" s="27" t="s">
        <v>39</v>
      </c>
      <c r="B64" s="28"/>
      <c r="C64" s="14"/>
      <c r="D64" s="73">
        <v>31</v>
      </c>
      <c r="E64" s="74">
        <v>7391553</v>
      </c>
      <c r="F64" s="74">
        <v>444021.35</v>
      </c>
      <c r="G64" s="104">
        <f t="shared" ref="G64:G69" si="0">1-(+F64/E64)</f>
        <v>0.93992854410974258</v>
      </c>
      <c r="H64" s="15"/>
    </row>
    <row r="65" spans="1:8" ht="15.75" x14ac:dyDescent="0.25">
      <c r="A65" s="27" t="s">
        <v>40</v>
      </c>
      <c r="B65" s="28"/>
      <c r="C65" s="14"/>
      <c r="D65" s="73">
        <v>10</v>
      </c>
      <c r="E65" s="74">
        <v>921063</v>
      </c>
      <c r="F65" s="74">
        <v>100578.5</v>
      </c>
      <c r="G65" s="104">
        <f t="shared" si="0"/>
        <v>0.89080171497497995</v>
      </c>
      <c r="H65" s="15"/>
    </row>
    <row r="66" spans="1:8" ht="15.75" x14ac:dyDescent="0.25">
      <c r="A66" s="54" t="s">
        <v>41</v>
      </c>
      <c r="B66" s="28"/>
      <c r="C66" s="14"/>
      <c r="D66" s="73">
        <v>6</v>
      </c>
      <c r="E66" s="74">
        <v>650950</v>
      </c>
      <c r="F66" s="74">
        <v>60275</v>
      </c>
      <c r="G66" s="104">
        <f t="shared" si="0"/>
        <v>0.90740456256240876</v>
      </c>
      <c r="H66" s="15"/>
    </row>
    <row r="67" spans="1:8" ht="15.75" x14ac:dyDescent="0.25">
      <c r="A67" s="55" t="s">
        <v>60</v>
      </c>
      <c r="B67" s="28"/>
      <c r="C67" s="14"/>
      <c r="D67" s="73">
        <v>2</v>
      </c>
      <c r="E67" s="74">
        <v>98200</v>
      </c>
      <c r="F67" s="74">
        <v>26700</v>
      </c>
      <c r="G67" s="104">
        <f t="shared" si="0"/>
        <v>0.72810590631364569</v>
      </c>
      <c r="H67" s="15"/>
    </row>
    <row r="68" spans="1:8" ht="15.75" x14ac:dyDescent="0.25">
      <c r="A68" s="27" t="s">
        <v>99</v>
      </c>
      <c r="B68" s="28"/>
      <c r="C68" s="14"/>
      <c r="D68" s="73">
        <v>1190</v>
      </c>
      <c r="E68" s="74">
        <v>131212763.47</v>
      </c>
      <c r="F68" s="74">
        <v>14385348.51</v>
      </c>
      <c r="G68" s="104">
        <f t="shared" si="0"/>
        <v>0.89036624083228755</v>
      </c>
      <c r="H68" s="15"/>
    </row>
    <row r="69" spans="1:8" ht="15.75" x14ac:dyDescent="0.25">
      <c r="A69" s="71" t="s">
        <v>100</v>
      </c>
      <c r="B69" s="30"/>
      <c r="C69" s="14"/>
      <c r="D69" s="73">
        <v>3</v>
      </c>
      <c r="E69" s="74">
        <v>539309</v>
      </c>
      <c r="F69" s="74">
        <v>58714.06</v>
      </c>
      <c r="G69" s="104">
        <f t="shared" si="0"/>
        <v>0.89113094719353836</v>
      </c>
      <c r="H69" s="15"/>
    </row>
    <row r="70" spans="1:8" x14ac:dyDescent="0.2">
      <c r="A70" s="31" t="s">
        <v>42</v>
      </c>
      <c r="B70" s="30"/>
      <c r="C70" s="14"/>
      <c r="D70" s="77"/>
      <c r="E70" s="96"/>
      <c r="F70" s="74"/>
      <c r="G70" s="105"/>
      <c r="H70" s="15"/>
    </row>
    <row r="71" spans="1:8" x14ac:dyDescent="0.2">
      <c r="A71" s="16" t="s">
        <v>43</v>
      </c>
      <c r="B71" s="28"/>
      <c r="C71" s="14"/>
      <c r="D71" s="77"/>
      <c r="E71" s="96"/>
      <c r="F71" s="74"/>
      <c r="G71" s="105"/>
      <c r="H71" s="15"/>
    </row>
    <row r="72" spans="1:8" x14ac:dyDescent="0.2">
      <c r="A72" s="16" t="s">
        <v>29</v>
      </c>
      <c r="B72" s="28"/>
      <c r="C72" s="14"/>
      <c r="D72" s="77"/>
      <c r="E72" s="95"/>
      <c r="F72" s="74"/>
      <c r="G72" s="105"/>
      <c r="H72" s="15"/>
    </row>
    <row r="73" spans="1:8" x14ac:dyDescent="0.2">
      <c r="A73" s="16" t="s">
        <v>30</v>
      </c>
      <c r="B73" s="28"/>
      <c r="C73" s="14"/>
      <c r="D73" s="77"/>
      <c r="E73" s="95"/>
      <c r="F73" s="74"/>
      <c r="G73" s="105"/>
      <c r="H73" s="15"/>
    </row>
    <row r="74" spans="1:8" ht="15.75" x14ac:dyDescent="0.25">
      <c r="A74" s="32"/>
      <c r="B74" s="18"/>
      <c r="C74" s="14"/>
      <c r="D74" s="77"/>
      <c r="E74" s="80"/>
      <c r="F74" s="80"/>
      <c r="G74" s="105"/>
      <c r="H74" s="2"/>
    </row>
    <row r="75" spans="1:8" ht="15.75" x14ac:dyDescent="0.25">
      <c r="A75" s="20" t="s">
        <v>45</v>
      </c>
      <c r="B75" s="20"/>
      <c r="C75" s="21"/>
      <c r="D75" s="81">
        <f>SUM(D58:D71)</f>
        <v>1743</v>
      </c>
      <c r="E75" s="82">
        <f>SUM(E58:E74)</f>
        <v>204558971.57999998</v>
      </c>
      <c r="F75" s="82">
        <f>SUM(F58:F74)</f>
        <v>19287927.359999999</v>
      </c>
      <c r="G75" s="110">
        <f>1-(+F75/E75)</f>
        <v>0.90570969725247774</v>
      </c>
      <c r="H75" s="2"/>
    </row>
    <row r="76" spans="1:8" ht="3" customHeight="1" x14ac:dyDescent="0.2">
      <c r="A76" s="33"/>
      <c r="B76" s="33"/>
      <c r="C76" s="33"/>
      <c r="D76" s="91"/>
      <c r="E76" s="92"/>
      <c r="F76" s="34"/>
      <c r="G76" s="34"/>
      <c r="H76" s="2"/>
    </row>
    <row r="77" spans="1:8" ht="18" x14ac:dyDescent="0.25">
      <c r="A77" s="35" t="s">
        <v>46</v>
      </c>
      <c r="B77" s="36"/>
      <c r="C77" s="36"/>
      <c r="D77" s="36"/>
      <c r="E77" s="36"/>
      <c r="F77" s="37">
        <f>F75+F39+F53</f>
        <v>23740015.25</v>
      </c>
      <c r="G77" s="36"/>
      <c r="H77" s="2"/>
    </row>
    <row r="78" spans="1:8" ht="4.5" customHeight="1" x14ac:dyDescent="0.25">
      <c r="A78" s="35"/>
      <c r="B78" s="36"/>
      <c r="C78" s="36"/>
      <c r="D78" s="36"/>
      <c r="E78" s="36"/>
      <c r="F78" s="37"/>
      <c r="G78" s="36"/>
      <c r="H78" s="2"/>
    </row>
    <row r="79" spans="1:8" ht="15.75" x14ac:dyDescent="0.25">
      <c r="A79" s="4" t="s">
        <v>47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 t="s">
        <v>48</v>
      </c>
      <c r="B80" s="40"/>
      <c r="C80" s="40"/>
      <c r="D80" s="40"/>
      <c r="E80" s="40"/>
      <c r="F80" s="41"/>
      <c r="G80" s="40"/>
      <c r="H80" s="2"/>
    </row>
    <row r="81" spans="1:8" ht="15.75" x14ac:dyDescent="0.25">
      <c r="A81" s="4" t="s">
        <v>49</v>
      </c>
      <c r="B81" s="40"/>
      <c r="C81" s="40"/>
      <c r="D81" s="40"/>
      <c r="E81" s="40"/>
      <c r="F81" s="41"/>
      <c r="G81" s="40"/>
      <c r="H81" s="2"/>
    </row>
    <row r="82" spans="1:8" ht="4.5" customHeight="1" x14ac:dyDescent="0.25">
      <c r="A82" s="4"/>
      <c r="B82" s="40"/>
      <c r="C82" s="40"/>
      <c r="D82" s="40"/>
      <c r="E82" s="40"/>
      <c r="F82" s="41"/>
      <c r="G82" s="40"/>
      <c r="H82" s="2"/>
    </row>
    <row r="83" spans="1:8" ht="18" x14ac:dyDescent="0.25">
      <c r="A83" s="42" t="s">
        <v>50</v>
      </c>
      <c r="B83" s="39"/>
      <c r="C83" s="39"/>
      <c r="D83" s="39"/>
      <c r="E83" s="39"/>
      <c r="F83" s="37"/>
      <c r="G83" s="39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116"/>
      <c r="B85" s="117"/>
      <c r="C85" s="117"/>
      <c r="D85" s="117"/>
      <c r="E85" s="44"/>
      <c r="F85" s="2"/>
      <c r="G85" s="2"/>
      <c r="H85" s="2"/>
    </row>
    <row r="86" spans="1:8" ht="18" x14ac:dyDescent="0.25">
      <c r="A86" s="43"/>
      <c r="B86" s="39"/>
      <c r="C86" s="39"/>
      <c r="D86" s="39"/>
      <c r="E86" s="45"/>
      <c r="F86" s="2"/>
      <c r="G86" s="2"/>
      <c r="H86" s="2"/>
    </row>
    <row r="87" spans="1:8" ht="18" x14ac:dyDescent="0.25">
      <c r="A87" s="43"/>
      <c r="B87" s="39"/>
      <c r="C87" s="39"/>
      <c r="D87" s="39"/>
      <c r="E87" s="46"/>
      <c r="F87" s="2"/>
      <c r="G87" s="2"/>
      <c r="H87" s="2"/>
    </row>
    <row r="88" spans="1:8" ht="18" x14ac:dyDescent="0.25">
      <c r="A88" s="43"/>
      <c r="B88" s="39"/>
      <c r="C88" s="39"/>
      <c r="D88" s="39"/>
      <c r="E88" s="37"/>
      <c r="F88" s="2"/>
      <c r="G88" s="2"/>
      <c r="H88" s="2"/>
    </row>
    <row r="89" spans="1:8" ht="18" x14ac:dyDescent="0.25">
      <c r="A89" s="43"/>
      <c r="B89" s="39"/>
      <c r="C89" s="39"/>
      <c r="D89" s="39"/>
      <c r="E89" s="37"/>
      <c r="F89" s="2"/>
      <c r="G89" s="2"/>
      <c r="H89" s="2"/>
    </row>
    <row r="90" spans="1:8" ht="18" x14ac:dyDescent="0.25">
      <c r="A90" s="43"/>
      <c r="B90" s="39"/>
      <c r="C90" s="39"/>
      <c r="D90" s="39"/>
      <c r="E90" s="44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5"/>
      <c r="F92" s="2"/>
      <c r="G92" s="2"/>
      <c r="H92" s="2"/>
    </row>
    <row r="93" spans="1:8" ht="18" x14ac:dyDescent="0.25">
      <c r="A93" s="43"/>
      <c r="B93" s="39"/>
      <c r="C93" s="39"/>
      <c r="D93" s="39"/>
      <c r="E93" s="45"/>
      <c r="F93" s="2"/>
      <c r="G93" s="2"/>
      <c r="H93" s="2"/>
    </row>
    <row r="94" spans="1:8" ht="18" x14ac:dyDescent="0.25">
      <c r="A94" s="43"/>
      <c r="B94" s="39"/>
      <c r="C94" s="39"/>
      <c r="D94" s="39"/>
      <c r="E94" s="47"/>
      <c r="F94" s="2"/>
      <c r="G94" s="2"/>
      <c r="H94" s="2"/>
    </row>
    <row r="95" spans="1:8" ht="18" x14ac:dyDescent="0.25">
      <c r="A95" s="43"/>
      <c r="B95" s="39"/>
      <c r="C95" s="39"/>
      <c r="D95" s="39"/>
      <c r="E95" s="39"/>
      <c r="F95" s="2"/>
      <c r="G95" s="2"/>
      <c r="H95" s="2"/>
    </row>
    <row r="96" spans="1:8" ht="15.75" x14ac:dyDescent="0.25">
      <c r="A96" s="48"/>
      <c r="B96" s="2"/>
      <c r="C96" s="2"/>
      <c r="D96" s="2"/>
      <c r="E96" s="2"/>
      <c r="F96" s="2"/>
      <c r="G96" s="2"/>
      <c r="H96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JUNE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77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120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13</v>
      </c>
      <c r="E13" s="99">
        <v>2351462</v>
      </c>
      <c r="F13" s="111">
        <v>852636</v>
      </c>
      <c r="G13" s="104">
        <f>F13/E13</f>
        <v>0.36259824738822061</v>
      </c>
      <c r="H13" s="15"/>
    </row>
    <row r="14" spans="1:8" ht="15.75" x14ac:dyDescent="0.25">
      <c r="A14" s="93" t="s">
        <v>107</v>
      </c>
      <c r="B14" s="13"/>
      <c r="C14" s="14"/>
      <c r="D14" s="73">
        <v>2</v>
      </c>
      <c r="E14" s="99">
        <v>520667</v>
      </c>
      <c r="F14" s="111">
        <v>68803.5</v>
      </c>
      <c r="G14" s="104">
        <f>F14/E14</f>
        <v>0.13214492180222676</v>
      </c>
      <c r="H14" s="15"/>
    </row>
    <row r="15" spans="1:8" ht="15.75" x14ac:dyDescent="0.25">
      <c r="A15" s="93" t="s">
        <v>109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104</v>
      </c>
      <c r="B16" s="13"/>
      <c r="C16" s="14"/>
      <c r="D16" s="73">
        <v>1</v>
      </c>
      <c r="E16" s="99">
        <v>137691</v>
      </c>
      <c r="F16" s="111">
        <v>32732</v>
      </c>
      <c r="G16" s="104">
        <f>F16/E16</f>
        <v>0.23772069343675331</v>
      </c>
      <c r="H16" s="15"/>
    </row>
    <row r="17" spans="1:8" ht="15.75" x14ac:dyDescent="0.25">
      <c r="A17" s="93" t="s">
        <v>78</v>
      </c>
      <c r="B17" s="13"/>
      <c r="C17" s="14"/>
      <c r="D17" s="73">
        <v>2</v>
      </c>
      <c r="E17" s="99">
        <v>461205</v>
      </c>
      <c r="F17" s="111">
        <v>127150</v>
      </c>
      <c r="G17" s="104">
        <f>F17/E17</f>
        <v>0.27569085330818183</v>
      </c>
      <c r="H17" s="15"/>
    </row>
    <row r="18" spans="1:8" ht="15.75" x14ac:dyDescent="0.25">
      <c r="A18" s="70" t="s">
        <v>114</v>
      </c>
      <c r="B18" s="13"/>
      <c r="C18" s="14"/>
      <c r="D18" s="73">
        <v>1</v>
      </c>
      <c r="E18" s="99">
        <v>419662</v>
      </c>
      <c r="F18" s="111">
        <v>146256</v>
      </c>
      <c r="G18" s="104">
        <f>F18/E18</f>
        <v>0.34850903822600093</v>
      </c>
      <c r="H18" s="15"/>
    </row>
    <row r="19" spans="1:8" ht="15.75" x14ac:dyDescent="0.25">
      <c r="A19" s="70" t="s">
        <v>14</v>
      </c>
      <c r="B19" s="13"/>
      <c r="C19" s="14"/>
      <c r="D19" s="73"/>
      <c r="E19" s="99"/>
      <c r="F19" s="111"/>
      <c r="G19" s="104"/>
      <c r="H19" s="15"/>
    </row>
    <row r="20" spans="1:8" ht="15.75" x14ac:dyDescent="0.25">
      <c r="A20" s="93" t="s">
        <v>15</v>
      </c>
      <c r="B20" s="13"/>
      <c r="C20" s="14"/>
      <c r="D20" s="73">
        <v>2</v>
      </c>
      <c r="E20" s="99">
        <v>956292</v>
      </c>
      <c r="F20" s="111">
        <v>223811</v>
      </c>
      <c r="G20" s="104">
        <f>F20/E20</f>
        <v>0.23404043953102191</v>
      </c>
      <c r="H20" s="15"/>
    </row>
    <row r="21" spans="1:8" ht="15.75" x14ac:dyDescent="0.25">
      <c r="A21" s="93" t="s">
        <v>59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98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115</v>
      </c>
      <c r="B23" s="13"/>
      <c r="C23" s="14"/>
      <c r="D23" s="73">
        <v>3</v>
      </c>
      <c r="E23" s="99">
        <v>1016387</v>
      </c>
      <c r="F23" s="111">
        <v>231285.87</v>
      </c>
      <c r="G23" s="104">
        <f t="shared" ref="G23:G29" si="0">F23/E23</f>
        <v>0.22755689515902899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1849858</v>
      </c>
      <c r="F24" s="111">
        <v>149081</v>
      </c>
      <c r="G24" s="104">
        <f t="shared" si="0"/>
        <v>8.0590510190511916E-2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867361</v>
      </c>
      <c r="F25" s="111">
        <v>147810</v>
      </c>
      <c r="G25" s="104">
        <f t="shared" si="0"/>
        <v>0.17041347259099729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36067</v>
      </c>
      <c r="F29" s="111">
        <v>5121</v>
      </c>
      <c r="G29" s="104">
        <f t="shared" si="0"/>
        <v>0.14198574874539052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110</v>
      </c>
      <c r="B32" s="13"/>
      <c r="C32" s="14"/>
      <c r="D32" s="73">
        <v>2</v>
      </c>
      <c r="E32" s="99">
        <v>74385</v>
      </c>
      <c r="F32" s="111">
        <v>34143</v>
      </c>
      <c r="G32" s="104">
        <f>F32/E32</f>
        <v>0.45900383141762452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76</v>
      </c>
      <c r="B34" s="13"/>
      <c r="C34" s="14"/>
      <c r="D34" s="73">
        <v>6</v>
      </c>
      <c r="E34" s="99">
        <v>3777235</v>
      </c>
      <c r="F34" s="111">
        <v>568444</v>
      </c>
      <c r="G34" s="104">
        <f>F34/E34</f>
        <v>0.15049209276097464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39</v>
      </c>
      <c r="E39" s="82">
        <f>SUM(E9:E38)</f>
        <v>12468272</v>
      </c>
      <c r="F39" s="82">
        <f>SUM(F9:F38)</f>
        <v>2587273.37</v>
      </c>
      <c r="G39" s="106">
        <f>F39/E39</f>
        <v>0.20750857616837362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142</v>
      </c>
      <c r="E44" s="74">
        <v>24297756.219999999</v>
      </c>
      <c r="F44" s="74">
        <v>1148320.8999999999</v>
      </c>
      <c r="G44" s="104">
        <f>1-(+F44/E44)</f>
        <v>0.95273963202187395</v>
      </c>
      <c r="H44" s="15"/>
    </row>
    <row r="45" spans="1:8" ht="15.75" x14ac:dyDescent="0.25">
      <c r="A45" s="27" t="s">
        <v>34</v>
      </c>
      <c r="B45" s="28"/>
      <c r="C45" s="14"/>
      <c r="D45" s="73">
        <v>9</v>
      </c>
      <c r="E45" s="74">
        <v>4403481.1500000004</v>
      </c>
      <c r="F45" s="74">
        <v>341976.29</v>
      </c>
      <c r="G45" s="104">
        <f t="shared" ref="G45:G54" si="1">1-(+F45/E45)</f>
        <v>0.92233955855584848</v>
      </c>
      <c r="H45" s="15"/>
    </row>
    <row r="46" spans="1:8" ht="15.75" x14ac:dyDescent="0.25">
      <c r="A46" s="27" t="s">
        <v>35</v>
      </c>
      <c r="B46" s="28"/>
      <c r="C46" s="14"/>
      <c r="D46" s="73">
        <v>148</v>
      </c>
      <c r="E46" s="74">
        <v>21340224.989999998</v>
      </c>
      <c r="F46" s="74">
        <v>950762.68</v>
      </c>
      <c r="G46" s="104">
        <f t="shared" si="1"/>
        <v>0.95544739193492445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1267481.5</v>
      </c>
      <c r="F47" s="74">
        <v>66313.899999999994</v>
      </c>
      <c r="G47" s="104">
        <f t="shared" si="1"/>
        <v>0.9476805775863395</v>
      </c>
      <c r="H47" s="15"/>
    </row>
    <row r="48" spans="1:8" ht="15.75" x14ac:dyDescent="0.25">
      <c r="A48" s="27" t="s">
        <v>37</v>
      </c>
      <c r="B48" s="28"/>
      <c r="C48" s="14"/>
      <c r="D48" s="73">
        <v>102</v>
      </c>
      <c r="E48" s="74">
        <v>14778135.220000001</v>
      </c>
      <c r="F48" s="74">
        <v>788440.73</v>
      </c>
      <c r="G48" s="104">
        <f t="shared" si="1"/>
        <v>0.94664815835945504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10</v>
      </c>
      <c r="E50" s="74">
        <v>2398795</v>
      </c>
      <c r="F50" s="74">
        <v>107022</v>
      </c>
      <c r="G50" s="104">
        <f t="shared" si="1"/>
        <v>0.95538509960209184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999070</v>
      </c>
      <c r="F51" s="74">
        <v>2170</v>
      </c>
      <c r="G51" s="104">
        <f t="shared" si="1"/>
        <v>0.99782798002141992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534750</v>
      </c>
      <c r="F52" s="74">
        <v>27750</v>
      </c>
      <c r="G52" s="104">
        <f t="shared" si="1"/>
        <v>0.94810659186535762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99</v>
      </c>
      <c r="B54" s="28"/>
      <c r="C54" s="14"/>
      <c r="D54" s="73">
        <v>1323</v>
      </c>
      <c r="E54" s="74">
        <v>127518876.45999999</v>
      </c>
      <c r="F54" s="74">
        <v>14093903</v>
      </c>
      <c r="G54" s="104">
        <f t="shared" si="1"/>
        <v>0.88947594747338476</v>
      </c>
      <c r="H54" s="2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>
        <v>17141</v>
      </c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1742</v>
      </c>
      <c r="E61" s="82">
        <f>SUM(E44:E60)</f>
        <v>197538570.53999999</v>
      </c>
      <c r="F61" s="82">
        <f>SUM(F44:F60)</f>
        <v>17543800.5</v>
      </c>
      <c r="G61" s="110">
        <f>1-(+F61/E61)</f>
        <v>0.91118797482414948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20131073.870000001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HORSESHOE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2023-08-09T18:46:58Z</cp:lastPrinted>
  <dcterms:created xsi:type="dcterms:W3CDTF">2012-06-07T14:04:25Z</dcterms:created>
  <dcterms:modified xsi:type="dcterms:W3CDTF">2023-08-09T19:17:00Z</dcterms:modified>
</cp:coreProperties>
</file>