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May 2024\Optimized\"/>
    </mc:Choice>
  </mc:AlternateContent>
  <bookViews>
    <workbookView xWindow="-210" yWindow="135" windowWidth="7845" windowHeight="408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3" i="14" l="1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2"/>
  <c r="F62" i="12"/>
  <c r="E60" i="12"/>
  <c r="D60" i="12"/>
  <c r="G53" i="12"/>
  <c r="G50" i="12"/>
  <c r="G48" i="12"/>
  <c r="G47" i="12"/>
  <c r="G46" i="12"/>
  <c r="G44" i="12"/>
  <c r="G39" i="12"/>
  <c r="F39" i="12"/>
  <c r="E39" i="12"/>
  <c r="D39" i="12"/>
  <c r="G33" i="12"/>
  <c r="G18" i="12"/>
  <c r="G17" i="12"/>
  <c r="F62" i="7"/>
  <c r="G60" i="7"/>
  <c r="F60" i="7"/>
  <c r="E60" i="7"/>
  <c r="D60" i="7"/>
  <c r="G53" i="7"/>
  <c r="G50" i="7"/>
  <c r="G48" i="7"/>
  <c r="G47" i="7"/>
  <c r="G46" i="7"/>
  <c r="G44" i="7"/>
  <c r="F39" i="7"/>
  <c r="E39" i="7"/>
  <c r="D39" i="7"/>
  <c r="F61" i="10"/>
  <c r="F63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F39" i="10"/>
  <c r="D39" i="10"/>
  <c r="G34" i="10"/>
  <c r="G33" i="10"/>
  <c r="G29" i="10"/>
  <c r="G28" i="10"/>
  <c r="G26" i="10"/>
  <c r="G25" i="10"/>
  <c r="G20" i="10"/>
  <c r="G19" i="10"/>
  <c r="G16" i="10"/>
  <c r="F15" i="10"/>
  <c r="G15" i="10"/>
  <c r="E15" i="10"/>
  <c r="E39" i="10"/>
  <c r="G12" i="10"/>
  <c r="G10" i="10"/>
  <c r="F75" i="9"/>
  <c r="G73" i="9"/>
  <c r="F73" i="9"/>
  <c r="E73" i="9"/>
  <c r="D73" i="9"/>
  <c r="G66" i="9"/>
  <c r="G64" i="9"/>
  <c r="G63" i="9"/>
  <c r="G62" i="9"/>
  <c r="G60" i="9"/>
  <c r="G59" i="9"/>
  <c r="G58" i="9"/>
  <c r="G57" i="9"/>
  <c r="G56" i="9"/>
  <c r="F51" i="9"/>
  <c r="G51" i="9"/>
  <c r="E51" i="9"/>
  <c r="D51" i="9"/>
  <c r="B11" i="13"/>
  <c r="G45" i="9"/>
  <c r="F39" i="9"/>
  <c r="E39" i="9"/>
  <c r="G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5" i="6"/>
  <c r="G23" i="6"/>
  <c r="G22" i="6"/>
  <c r="G21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G61" i="4"/>
  <c r="F61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1" i="3"/>
  <c r="F63" i="3"/>
  <c r="E61" i="3"/>
  <c r="D61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F60" i="2"/>
  <c r="E60" i="2"/>
  <c r="D60" i="2"/>
  <c r="G54" i="2"/>
  <c r="G53" i="2"/>
  <c r="G50" i="2"/>
  <c r="G48" i="2"/>
  <c r="G47" i="2"/>
  <c r="G46" i="2"/>
  <c r="G44" i="2"/>
  <c r="F39" i="2"/>
  <c r="E39" i="2"/>
  <c r="G39" i="2"/>
  <c r="D39" i="2"/>
  <c r="G32" i="2"/>
  <c r="G30" i="2"/>
  <c r="G29" i="2"/>
  <c r="G18" i="2"/>
  <c r="F62" i="11"/>
  <c r="G60" i="11"/>
  <c r="F60" i="11"/>
  <c r="E60" i="11"/>
  <c r="D60" i="11"/>
  <c r="G53" i="11"/>
  <c r="G51" i="11"/>
  <c r="G50" i="11"/>
  <c r="G49" i="11"/>
  <c r="G48" i="11"/>
  <c r="G47" i="11"/>
  <c r="G46" i="11"/>
  <c r="G45" i="11"/>
  <c r="G44" i="11"/>
  <c r="F39" i="11"/>
  <c r="E39" i="11"/>
  <c r="G39" i="11"/>
  <c r="D39" i="11"/>
  <c r="G34" i="11"/>
  <c r="G33" i="11"/>
  <c r="G30" i="11"/>
  <c r="G29" i="11"/>
  <c r="G22" i="11"/>
  <c r="G18" i="11"/>
  <c r="G15" i="11"/>
  <c r="G11" i="11"/>
  <c r="G9" i="11"/>
  <c r="F61" i="8"/>
  <c r="E61" i="8"/>
  <c r="G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F63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3" i="1"/>
  <c r="F61" i="1"/>
  <c r="G61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3" i="13"/>
  <c r="B14" i="13"/>
  <c r="B12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G60" i="12"/>
  <c r="G61" i="10"/>
  <c r="G39" i="10"/>
  <c r="B7" i="13"/>
  <c r="G62" i="6"/>
  <c r="G62" i="5"/>
  <c r="F63" i="4"/>
  <c r="B16" i="13"/>
  <c r="B18" i="13"/>
  <c r="G61" i="3"/>
  <c r="G60" i="2"/>
  <c r="F62" i="2"/>
  <c r="B6" i="13"/>
  <c r="G39" i="8"/>
  <c r="B17" i="13"/>
  <c r="B8" i="13"/>
  <c r="B19" i="13"/>
  <c r="B21" i="13"/>
  <c r="B9" i="13"/>
</calcChain>
</file>

<file path=xl/sharedStrings.xml><?xml version="1.0" encoding="utf-8"?>
<sst xmlns="http://schemas.openxmlformats.org/spreadsheetml/2006/main" count="952" uniqueCount="162">
  <si>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</si>
  <si>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</si>
  <si>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</si>
  <si>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</si>
  <si>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</si>
  <si>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</si>
  <si>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</si>
  <si>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</si>
  <si>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</si>
  <si>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</si>
  <si>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</si>
  <si>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</si>
  <si>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</si>
  <si>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</si>
  <si>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</si>
  <si>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</si>
  <si>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</si>
  <si>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</si>
  <si>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</si>
  <si>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</si>
  <si>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</si>
  <si>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</si>
  <si>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</si>
  <si>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</si>
  <si>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</si>
  <si>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</si>
  <si>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</si>
  <si>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</si>
  <si>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</si>
  <si>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</si>
  <si>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</si>
  <si>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</si>
  <si>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</si>
  <si>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</si>
  <si>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</si>
  <si>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</si>
  <si>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</si>
  <si>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</si>
  <si>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</si>
  <si>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</si>
  <si>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</si>
  <si>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</si>
  <si>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</si>
  <si>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</si>
  <si>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</si>
  <si>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</si>
  <si>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</si>
  <si>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</si>
  <si>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</si>
  <si>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</si>
  <si>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</si>
  <si>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</si>
  <si>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</si>
  <si>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</si>
  <si>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</si>
  <si>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</si>
  <si>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</si>
  <si>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</si>
  <si>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</si>
  <si>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</si>
  <si>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</si>
  <si>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</si>
  <si>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</si>
  <si>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</si>
  <si>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</si>
  <si>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</si>
  <si>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</si>
  <si>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</si>
  <si>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</si>
  <si>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</si>
  <si>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</si>
  <si>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</si>
  <si>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</si>
  <si>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</si>
  <si>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</si>
  <si>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</si>
  <si>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</si>
  <si>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</si>
  <si>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</si>
  <si>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</si>
  <si>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</si>
  <si>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</si>
  <si>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</si>
  <si>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</si>
  <si>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</si>
  <si>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</si>
  <si>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</si>
  <si>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</si>
  <si>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</si>
  <si>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</si>
  <si>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</si>
  <si>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</si>
  <si>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</si>
  <si>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</si>
  <si>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</si>
  <si>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</si>
  <si>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</si>
  <si>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</si>
  <si>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</si>
  <si>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</si>
  <si>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</si>
  <si>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</si>
  <si>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</si>
  <si>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</si>
  <si>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</si>
  <si>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</si>
  <si>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</si>
  <si>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</si>
  <si>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</si>
  <si>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</si>
  <si>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</si>
  <si>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</si>
  <si>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</si>
  <si>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</si>
  <si>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</si>
  <si>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</si>
  <si>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</si>
  <si>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</si>
  <si>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</si>
  <si>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</si>
  <si>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</si>
  <si>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</si>
  <si>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</si>
  <si>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</si>
  <si>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</si>
  <si>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</si>
  <si>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</si>
  <si>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</si>
  <si>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</si>
  <si>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</si>
  <si>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</si>
  <si>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</si>
  <si>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</si>
  <si>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</si>
  <si>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</si>
  <si>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</si>
  <si>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</si>
  <si>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</si>
  <si>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</si>
  <si>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</si>
  <si>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</si>
  <si>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</si>
  <si>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</si>
  <si>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</si>
  <si>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</si>
  <si>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</si>
  <si>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</si>
  <si>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</si>
  <si>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</si>
  <si>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</si>
  <si>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</si>
  <si>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</si>
  <si>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</si>
  <si>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</si>
  <si>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</si>
  <si>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</si>
  <si>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</si>
  <si>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</si>
  <si>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</si>
  <si>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</si>
  <si>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</si>
  <si>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>MONTH ENDED: 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</si>
</sst>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41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  <xf numFmtId="3" fontId="8" fillId="0" borderId="3" xfId="0" applyNumberFormat="1" applyFont="1" applyFill="1" applyBorder="1" applyAlignment="1" applyProtection="1">
      <alignment horizontal="center"/>
      <protection locked="0"/>
    </xf>
    <xf numFmtId="3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/>
    <xf numFmtId="164" fontId="10" fillId="0" borderId="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147</v>
      </c>
      <c r="B9" s="13"/>
      <c r="C9" s="14"/>
      <c r="D9" s="73">
        <v>8</v>
      </c>
      <c r="E9" s="99">
        <v>1789442</v>
      </c>
      <c r="F9" s="74">
        <v>522641</v>
      </c>
      <c r="G9" s="103">
        <f>F9/E9</f>
        <v>0.29206925957924312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1553057</v>
      </c>
      <c r="F10" s="74">
        <v>208113</v>
      </c>
      <c r="G10" s="103">
        <f>F10/E10</f>
        <v>0.1340021647627872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74</v>
      </c>
      <c r="B13" s="13"/>
      <c r="C13" s="14"/>
      <c r="D13" s="73">
        <v>6</v>
      </c>
      <c r="E13" s="99">
        <v>498644</v>
      </c>
      <c r="F13" s="74">
        <v>60632</v>
      </c>
      <c r="G13" s="103">
        <f t="shared" ref="G13:G22" si="0">F13/E13</f>
        <v>0.12159376228331234</v>
      </c>
      <c r="H13" s="15"/>
    </row>
    <row r="14" spans="1:8" ht="15.75" x14ac:dyDescent="0.25">
      <c r="A14" s="93" t="s">
        <v>120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112</v>
      </c>
      <c r="B15" s="13"/>
      <c r="C15" s="14"/>
      <c r="D15" s="73">
        <v>1</v>
      </c>
      <c r="E15" s="99">
        <v>245909</v>
      </c>
      <c r="F15" s="74">
        <v>71482</v>
      </c>
      <c r="G15" s="103">
        <f t="shared" si="0"/>
        <v>0.29068476550268596</v>
      </c>
      <c r="H15" s="15"/>
    </row>
    <row r="16" spans="1:8" ht="15.75" x14ac:dyDescent="0.25">
      <c r="A16" s="93" t="s">
        <v>121</v>
      </c>
      <c r="B16" s="13"/>
      <c r="C16" s="14"/>
      <c r="D16" s="73">
        <v>2</v>
      </c>
      <c r="E16" s="99">
        <v>3582476</v>
      </c>
      <c r="F16" s="74">
        <v>470233</v>
      </c>
      <c r="G16" s="103">
        <f t="shared" si="0"/>
        <v>0.13125921848464581</v>
      </c>
      <c r="H16" s="15"/>
    </row>
    <row r="17" spans="1:8" ht="15.75" x14ac:dyDescent="0.25">
      <c r="A17" s="93" t="s">
        <v>148</v>
      </c>
      <c r="B17" s="13"/>
      <c r="C17" s="14"/>
      <c r="D17" s="73">
        <v>4</v>
      </c>
      <c r="E17" s="99">
        <v>6063891</v>
      </c>
      <c r="F17" s="74">
        <v>998649.5</v>
      </c>
      <c r="G17" s="103">
        <f t="shared" si="0"/>
        <v>0.16468790418561283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500204</v>
      </c>
      <c r="F18" s="74">
        <v>181418.5</v>
      </c>
      <c r="G18" s="103">
        <f t="shared" si="0"/>
        <v>0.3626890228786655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910803</v>
      </c>
      <c r="F20" s="74">
        <v>239030</v>
      </c>
      <c r="G20" s="103">
        <f t="shared" si="0"/>
        <v>0.26243874910381276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97</v>
      </c>
      <c r="B22" s="13"/>
      <c r="C22" s="14"/>
      <c r="D22" s="73">
        <v>1</v>
      </c>
      <c r="E22" s="99">
        <v>57140</v>
      </c>
      <c r="F22" s="74">
        <v>14539</v>
      </c>
      <c r="G22" s="103">
        <f t="shared" si="0"/>
        <v>0.25444522226111305</v>
      </c>
      <c r="H22" s="15"/>
    </row>
    <row r="23" spans="1:8" ht="15.75" x14ac:dyDescent="0.25">
      <c r="A23" s="93" t="s">
        <v>150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144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609135</v>
      </c>
      <c r="F25" s="74">
        <v>155472</v>
      </c>
      <c r="G25" s="103">
        <f>F25/E25</f>
        <v>0.2552340614149573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152</v>
      </c>
      <c r="B29" s="13"/>
      <c r="C29" s="14"/>
      <c r="D29" s="73"/>
      <c r="E29" s="74"/>
      <c r="F29" s="74"/>
      <c r="G29" s="103"/>
      <c r="H29" s="15"/>
    </row>
    <row r="30" spans="1:8" ht="15.75" x14ac:dyDescent="0.25">
      <c r="A30" s="70" t="s">
        <v>115</v>
      </c>
      <c r="B30" s="13"/>
      <c r="C30" s="14"/>
      <c r="D30" s="73">
        <v>2</v>
      </c>
      <c r="E30" s="74">
        <v>565938</v>
      </c>
      <c r="F30" s="74">
        <v>119471</v>
      </c>
      <c r="G30" s="103">
        <f>F30/E30</f>
        <v>0.21110262961667178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285451</v>
      </c>
      <c r="F31" s="74">
        <v>31549</v>
      </c>
      <c r="G31" s="103">
        <f>F31/E31</f>
        <v>0.11052334726450425</v>
      </c>
      <c r="H31" s="15"/>
    </row>
    <row r="32" spans="1:8" ht="15.75" x14ac:dyDescent="0.25">
      <c r="A32" s="70" t="s">
        <v>143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153</v>
      </c>
      <c r="B33" s="13"/>
      <c r="C33" s="14"/>
      <c r="D33" s="73"/>
      <c r="E33" s="74"/>
      <c r="F33" s="74"/>
      <c r="G33" s="103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3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37</v>
      </c>
      <c r="E39" s="136">
        <f>SUM(E9:E38)</f>
        <v>16662090</v>
      </c>
      <c r="F39" s="136">
        <f>SUM(F9:F38)</f>
        <v>3073230</v>
      </c>
      <c r="G39" s="109">
        <f>F39/E39</f>
        <v>0.18444444844554314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10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98</v>
      </c>
      <c r="E44" s="74">
        <v>12582000.5</v>
      </c>
      <c r="F44" s="74">
        <v>828154.41</v>
      </c>
      <c r="G44" s="103">
        <f>1-(+F44/E44)</f>
        <v>0.93417943275395676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6676721.3700000001</v>
      </c>
      <c r="F45" s="74">
        <v>532848.17000000004</v>
      </c>
      <c r="G45" s="103">
        <f t="shared" ref="G45:G52" si="1">1-(+F45/E45)</f>
        <v>0.92019313964572402</v>
      </c>
      <c r="H45" s="15"/>
    </row>
    <row r="46" spans="1:8" ht="15.75" x14ac:dyDescent="0.25">
      <c r="A46" s="27" t="s">
        <v>35</v>
      </c>
      <c r="B46" s="28"/>
      <c r="C46" s="14"/>
      <c r="D46" s="73">
        <v>67</v>
      </c>
      <c r="E46" s="74">
        <v>4715693</v>
      </c>
      <c r="F46" s="74">
        <v>330333.7</v>
      </c>
      <c r="G46" s="103">
        <f t="shared" si="1"/>
        <v>0.92995012610023597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946637</v>
      </c>
      <c r="F47" s="74">
        <v>42392.5</v>
      </c>
      <c r="G47" s="103">
        <f t="shared" si="1"/>
        <v>0.95521778675458491</v>
      </c>
      <c r="H47" s="15"/>
    </row>
    <row r="48" spans="1:8" ht="15.75" x14ac:dyDescent="0.25">
      <c r="A48" s="27" t="s">
        <v>37</v>
      </c>
      <c r="B48" s="28"/>
      <c r="C48" s="14"/>
      <c r="D48" s="73">
        <v>120</v>
      </c>
      <c r="E48" s="74">
        <v>14608090.550000001</v>
      </c>
      <c r="F48" s="74">
        <v>1031815.64</v>
      </c>
      <c r="G48" s="103">
        <f t="shared" si="1"/>
        <v>0.92936683706413636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2032733</v>
      </c>
      <c r="F49" s="74">
        <v>145089.60000000001</v>
      </c>
      <c r="G49" s="103">
        <f t="shared" si="1"/>
        <v>0.92862338536344913</v>
      </c>
      <c r="H49" s="15"/>
    </row>
    <row r="50" spans="1:8" ht="15.75" x14ac:dyDescent="0.25">
      <c r="A50" s="27" t="s">
        <v>39</v>
      </c>
      <c r="B50" s="28"/>
      <c r="C50" s="14"/>
      <c r="D50" s="73">
        <v>17</v>
      </c>
      <c r="E50" s="74">
        <v>1877845.39</v>
      </c>
      <c r="F50" s="74">
        <v>187487.92</v>
      </c>
      <c r="G50" s="103">
        <f t="shared" si="1"/>
        <v>0.9001579570935816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3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179800</v>
      </c>
      <c r="F52" s="74">
        <v>44400</v>
      </c>
      <c r="G52" s="103">
        <f t="shared" si="1"/>
        <v>0.75305895439377091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15"/>
    </row>
    <row r="54" spans="1:8" ht="15.75" x14ac:dyDescent="0.25">
      <c r="A54" s="27" t="s">
        <v>98</v>
      </c>
      <c r="B54" s="28"/>
      <c r="C54" s="14"/>
      <c r="D54" s="73">
        <v>761</v>
      </c>
      <c r="E54" s="74">
        <v>93554609.980000004</v>
      </c>
      <c r="F54" s="74">
        <v>10143055.58</v>
      </c>
      <c r="G54" s="103">
        <f>1-(+F54/E54)</f>
        <v>0.89158144550900942</v>
      </c>
      <c r="H54" s="15"/>
    </row>
    <row r="55" spans="1:8" ht="15.75" x14ac:dyDescent="0.25">
      <c r="A55" s="71" t="s">
        <v>99</v>
      </c>
      <c r="B55" s="30"/>
      <c r="C55" s="14"/>
      <c r="D55" s="73"/>
      <c r="E55" s="74"/>
      <c r="F55" s="74"/>
      <c r="G55" s="103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4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4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4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4"/>
      <c r="H60" s="15"/>
    </row>
    <row r="61" spans="1:8" ht="15.75" x14ac:dyDescent="0.25">
      <c r="A61" s="33"/>
      <c r="B61" s="33"/>
      <c r="C61" s="33"/>
      <c r="D61" s="81">
        <f>SUM(D44:D57)</f>
        <v>1083</v>
      </c>
      <c r="E61" s="82">
        <f>SUM(E44:E60)</f>
        <v>137174130.79000002</v>
      </c>
      <c r="F61" s="82">
        <f>SUM(F44:F60)</f>
        <v>13285577.52</v>
      </c>
      <c r="G61" s="109">
        <f>1-(+F61/E61)</f>
        <v>0.90314808307158945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F61+F39</f>
        <v>16358807.52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4"/>
      <c r="D5" s="6" t="s">
        <v>151</v>
      </c>
      <c r="E5" s="7"/>
      <c r="F5" s="8"/>
      <c r="G5" s="5"/>
      <c r="H5" s="2"/>
    </row>
    <row r="6" spans="1:8" ht="18" x14ac:dyDescent="0.25">
      <c r="A6" s="23" t="s">
        <v>3</v>
      </c>
      <c r="B6" s="117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137">
        <v>3</v>
      </c>
      <c r="E10" s="74">
        <v>284246</v>
      </c>
      <c r="F10" s="74">
        <v>74304</v>
      </c>
      <c r="G10" s="103">
        <f>F10/E10</f>
        <v>0.2614073724872118</v>
      </c>
      <c r="H10" s="15"/>
    </row>
    <row r="11" spans="1:8" ht="15.75" x14ac:dyDescent="0.25">
      <c r="A11" s="93" t="s">
        <v>119</v>
      </c>
      <c r="B11" s="13"/>
      <c r="C11" s="14"/>
      <c r="D11" s="137"/>
      <c r="E11" s="74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137">
        <v>1</v>
      </c>
      <c r="E12" s="74">
        <v>57478</v>
      </c>
      <c r="F12" s="74">
        <v>15562</v>
      </c>
      <c r="G12" s="103">
        <f>F12/E12</f>
        <v>0.27074706844357843</v>
      </c>
      <c r="H12" s="15"/>
    </row>
    <row r="13" spans="1:8" ht="15.75" x14ac:dyDescent="0.25">
      <c r="A13" s="93" t="s">
        <v>74</v>
      </c>
      <c r="B13" s="13"/>
      <c r="C13" s="14"/>
      <c r="D13" s="137"/>
      <c r="E13" s="74"/>
      <c r="F13" s="74"/>
      <c r="G13" s="103"/>
      <c r="H13" s="15"/>
    </row>
    <row r="14" spans="1:8" ht="15.75" x14ac:dyDescent="0.25">
      <c r="A14" s="93" t="s">
        <v>106</v>
      </c>
      <c r="B14" s="13"/>
      <c r="C14" s="14"/>
      <c r="D14" s="137"/>
      <c r="E14" s="74"/>
      <c r="F14" s="74"/>
      <c r="G14" s="103"/>
      <c r="H14" s="15"/>
    </row>
    <row r="15" spans="1:8" ht="15.75" x14ac:dyDescent="0.25">
      <c r="A15" s="93" t="s">
        <v>108</v>
      </c>
      <c r="B15" s="13"/>
      <c r="C15" s="14"/>
      <c r="D15" s="137">
        <v>7</v>
      </c>
      <c r="E15" s="74">
        <f>1841351+73360</f>
        <v>1914711</v>
      </c>
      <c r="F15" s="74">
        <f>456996.5+18531.5</f>
        <v>475528</v>
      </c>
      <c r="G15" s="103">
        <f>F15/E15</f>
        <v>0.24835497367487835</v>
      </c>
      <c r="H15" s="15"/>
    </row>
    <row r="16" spans="1:8" ht="15.75" x14ac:dyDescent="0.25">
      <c r="A16" s="93" t="s">
        <v>103</v>
      </c>
      <c r="B16" s="13"/>
      <c r="C16" s="14"/>
      <c r="D16" s="137">
        <v>4</v>
      </c>
      <c r="E16" s="74">
        <v>589676</v>
      </c>
      <c r="F16" s="74">
        <v>173370.5</v>
      </c>
      <c r="G16" s="103">
        <f>F16/E16</f>
        <v>0.29400976129264206</v>
      </c>
      <c r="H16" s="15"/>
    </row>
    <row r="17" spans="1:8" ht="15.75" x14ac:dyDescent="0.25">
      <c r="A17" s="93" t="s">
        <v>78</v>
      </c>
      <c r="B17" s="13"/>
      <c r="C17" s="14"/>
      <c r="D17" s="137"/>
      <c r="E17" s="74"/>
      <c r="F17" s="74"/>
      <c r="G17" s="103"/>
      <c r="H17" s="15"/>
    </row>
    <row r="18" spans="1:8" ht="15.75" x14ac:dyDescent="0.25">
      <c r="A18" s="70" t="s">
        <v>113</v>
      </c>
      <c r="B18" s="13"/>
      <c r="C18" s="14"/>
      <c r="D18" s="137"/>
      <c r="E18" s="74"/>
      <c r="F18" s="74"/>
      <c r="G18" s="103"/>
      <c r="H18" s="15"/>
    </row>
    <row r="19" spans="1:8" ht="15.75" x14ac:dyDescent="0.25">
      <c r="A19" s="70" t="s">
        <v>14</v>
      </c>
      <c r="B19" s="13"/>
      <c r="C19" s="14"/>
      <c r="D19" s="137">
        <v>1</v>
      </c>
      <c r="E19" s="74">
        <v>159140</v>
      </c>
      <c r="F19" s="74">
        <v>39155</v>
      </c>
      <c r="G19" s="103">
        <f>F19/E19</f>
        <v>0.24604122156591679</v>
      </c>
      <c r="H19" s="15"/>
    </row>
    <row r="20" spans="1:8" ht="15.75" x14ac:dyDescent="0.25">
      <c r="A20" s="93" t="s">
        <v>15</v>
      </c>
      <c r="B20" s="13"/>
      <c r="C20" s="14"/>
      <c r="D20" s="137">
        <v>1</v>
      </c>
      <c r="E20" s="74">
        <v>1085175</v>
      </c>
      <c r="F20" s="74">
        <v>96760</v>
      </c>
      <c r="G20" s="103">
        <f>F20/E20</f>
        <v>8.9165341995530681E-2</v>
      </c>
      <c r="H20" s="15"/>
    </row>
    <row r="21" spans="1:8" ht="15.75" x14ac:dyDescent="0.25">
      <c r="A21" s="93" t="s">
        <v>59</v>
      </c>
      <c r="B21" s="13"/>
      <c r="C21" s="14"/>
      <c r="D21" s="137"/>
      <c r="E21" s="74"/>
      <c r="F21" s="74"/>
      <c r="G21" s="103"/>
      <c r="H21" s="15"/>
    </row>
    <row r="22" spans="1:8" ht="15.75" x14ac:dyDescent="0.25">
      <c r="A22" s="93" t="s">
        <v>97</v>
      </c>
      <c r="B22" s="13"/>
      <c r="C22" s="14"/>
      <c r="D22" s="137"/>
      <c r="E22" s="74"/>
      <c r="F22" s="74"/>
      <c r="G22" s="103"/>
      <c r="H22" s="15"/>
    </row>
    <row r="23" spans="1:8" ht="15.75" x14ac:dyDescent="0.25">
      <c r="A23" s="93" t="s">
        <v>114</v>
      </c>
      <c r="B23" s="13"/>
      <c r="C23" s="14"/>
      <c r="D23" s="137"/>
      <c r="E23" s="74"/>
      <c r="F23" s="74"/>
      <c r="G23" s="103"/>
      <c r="H23" s="15"/>
    </row>
    <row r="24" spans="1:8" ht="15.75" x14ac:dyDescent="0.25">
      <c r="A24" s="93" t="s">
        <v>18</v>
      </c>
      <c r="B24" s="13"/>
      <c r="C24" s="14"/>
      <c r="D24" s="137"/>
      <c r="E24" s="74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137">
        <v>3</v>
      </c>
      <c r="E25" s="74">
        <v>768643</v>
      </c>
      <c r="F25" s="74">
        <v>195041</v>
      </c>
      <c r="G25" s="103">
        <f>F25/E25</f>
        <v>0.25374718822652387</v>
      </c>
      <c r="H25" s="15"/>
    </row>
    <row r="26" spans="1:8" ht="15.75" x14ac:dyDescent="0.25">
      <c r="A26" s="94" t="s">
        <v>21</v>
      </c>
      <c r="B26" s="13"/>
      <c r="C26" s="14"/>
      <c r="D26" s="137">
        <v>9</v>
      </c>
      <c r="E26" s="74">
        <v>132538</v>
      </c>
      <c r="F26" s="74">
        <v>132538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137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137"/>
      <c r="E28" s="74">
        <v>21933</v>
      </c>
      <c r="F28" s="74">
        <v>333</v>
      </c>
      <c r="G28" s="103">
        <f>F28/E28</f>
        <v>1.5182601559294214E-2</v>
      </c>
      <c r="H28" s="15"/>
    </row>
    <row r="29" spans="1:8" ht="15.75" x14ac:dyDescent="0.25">
      <c r="A29" s="70" t="s">
        <v>24</v>
      </c>
      <c r="B29" s="13"/>
      <c r="C29" s="14"/>
      <c r="D29" s="137">
        <v>1</v>
      </c>
      <c r="E29" s="74">
        <v>144053</v>
      </c>
      <c r="F29" s="74">
        <v>32311</v>
      </c>
      <c r="G29" s="103">
        <f t="shared" ref="G29:G34" si="0">F29/E29</f>
        <v>0.22429938980791791</v>
      </c>
      <c r="H29" s="15"/>
    </row>
    <row r="30" spans="1:8" ht="15.75" x14ac:dyDescent="0.25">
      <c r="A30" s="70" t="s">
        <v>67</v>
      </c>
      <c r="B30" s="13"/>
      <c r="C30" s="14"/>
      <c r="D30" s="137"/>
      <c r="E30" s="74"/>
      <c r="F30" s="74"/>
      <c r="G30" s="103"/>
      <c r="H30" s="15"/>
    </row>
    <row r="31" spans="1:8" ht="15.75" x14ac:dyDescent="0.25">
      <c r="A31" s="70" t="s">
        <v>156</v>
      </c>
      <c r="B31" s="13"/>
      <c r="C31" s="14"/>
      <c r="D31" s="137"/>
      <c r="E31" s="74"/>
      <c r="F31" s="74"/>
      <c r="G31" s="103"/>
      <c r="H31" s="15"/>
    </row>
    <row r="32" spans="1:8" ht="15.75" x14ac:dyDescent="0.25">
      <c r="A32" s="70" t="s">
        <v>109</v>
      </c>
      <c r="B32" s="13"/>
      <c r="C32" s="14"/>
      <c r="D32" s="137"/>
      <c r="E32" s="74"/>
      <c r="F32" s="74"/>
      <c r="G32" s="103"/>
      <c r="H32" s="15"/>
    </row>
    <row r="33" spans="1:8" ht="15.75" x14ac:dyDescent="0.25">
      <c r="A33" s="70" t="s">
        <v>27</v>
      </c>
      <c r="B33" s="13"/>
      <c r="C33" s="14"/>
      <c r="D33" s="137">
        <v>1</v>
      </c>
      <c r="E33" s="74">
        <v>413632</v>
      </c>
      <c r="F33" s="74">
        <v>120614.5</v>
      </c>
      <c r="G33" s="103">
        <f t="shared" si="0"/>
        <v>0.29159857071019651</v>
      </c>
      <c r="H33" s="15"/>
    </row>
    <row r="34" spans="1:8" ht="15.75" x14ac:dyDescent="0.25">
      <c r="A34" s="70" t="s">
        <v>76</v>
      </c>
      <c r="B34" s="13"/>
      <c r="C34" s="14"/>
      <c r="D34" s="137">
        <v>2</v>
      </c>
      <c r="E34" s="74">
        <v>1156464</v>
      </c>
      <c r="F34" s="74">
        <v>262939.5</v>
      </c>
      <c r="G34" s="103">
        <f t="shared" si="0"/>
        <v>0.22736505416511019</v>
      </c>
      <c r="H34" s="15"/>
    </row>
    <row r="35" spans="1:8" x14ac:dyDescent="0.2">
      <c r="A35" s="16" t="s">
        <v>28</v>
      </c>
      <c r="B35" s="13"/>
      <c r="C35" s="14"/>
      <c r="D35" s="77"/>
      <c r="E35" s="95">
        <v>26680</v>
      </c>
      <c r="F35" s="74">
        <v>5336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33</v>
      </c>
      <c r="E39" s="82">
        <f>SUM(E9:E38)</f>
        <v>6754369</v>
      </c>
      <c r="F39" s="82">
        <f>SUM(F9:F38)</f>
        <v>1623792.5</v>
      </c>
      <c r="G39" s="105">
        <f>F39/E39</f>
        <v>0.24040624668270272</v>
      </c>
      <c r="H39" s="15"/>
    </row>
    <row r="40" spans="1:8" ht="15.75" x14ac:dyDescent="0.25">
      <c r="A40" s="119"/>
      <c r="B40" s="120"/>
      <c r="C40" s="22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14"/>
      <c r="D42" s="89"/>
      <c r="E42" s="25" t="s">
        <v>132</v>
      </c>
      <c r="F42" s="25" t="s">
        <v>132</v>
      </c>
      <c r="G42" s="107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133</v>
      </c>
      <c r="F43" s="88" t="s">
        <v>8</v>
      </c>
      <c r="G43" s="108" t="s">
        <v>134</v>
      </c>
      <c r="H43" s="15"/>
    </row>
    <row r="44" spans="1:8" ht="15.75" x14ac:dyDescent="0.25">
      <c r="A44" s="27" t="s">
        <v>33</v>
      </c>
      <c r="B44" s="28"/>
      <c r="C44" s="14"/>
      <c r="D44" s="73">
        <v>58</v>
      </c>
      <c r="E44" s="110">
        <v>11668771.08</v>
      </c>
      <c r="F44" s="74">
        <v>1078569.28</v>
      </c>
      <c r="G44" s="103">
        <f>1-(+F44/E44)</f>
        <v>0.90756787731926269</v>
      </c>
      <c r="H44" s="15"/>
    </row>
    <row r="45" spans="1:8" ht="15.75" x14ac:dyDescent="0.25">
      <c r="A45" s="27" t="s">
        <v>34</v>
      </c>
      <c r="B45" s="28"/>
      <c r="C45" s="14"/>
      <c r="D45" s="73">
        <v>15</v>
      </c>
      <c r="E45" s="110">
        <v>3724765.56</v>
      </c>
      <c r="F45" s="74">
        <v>495423.35</v>
      </c>
      <c r="G45" s="103">
        <f>1-(+F45/E45)</f>
        <v>0.86699207184465055</v>
      </c>
      <c r="H45" s="15"/>
    </row>
    <row r="46" spans="1:8" ht="15.75" x14ac:dyDescent="0.25">
      <c r="A46" s="27" t="s">
        <v>35</v>
      </c>
      <c r="B46" s="28"/>
      <c r="C46" s="14"/>
      <c r="D46" s="73">
        <v>54</v>
      </c>
      <c r="E46" s="110">
        <v>5051469</v>
      </c>
      <c r="F46" s="74">
        <v>149363.38</v>
      </c>
      <c r="G46" s="103">
        <f>1-(+F46/E46)</f>
        <v>0.97043169422597664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110">
        <v>3008010.25</v>
      </c>
      <c r="F47" s="74">
        <v>18925.75</v>
      </c>
      <c r="G47" s="103">
        <f>1-(+F47/E47)</f>
        <v>0.99370821625358485</v>
      </c>
      <c r="H47" s="15"/>
    </row>
    <row r="48" spans="1:8" ht="15.75" x14ac:dyDescent="0.25">
      <c r="A48" s="27" t="s">
        <v>37</v>
      </c>
      <c r="B48" s="28"/>
      <c r="C48" s="14"/>
      <c r="D48" s="73">
        <v>48</v>
      </c>
      <c r="E48" s="110">
        <v>12971653.5</v>
      </c>
      <c r="F48" s="74">
        <v>878936.88</v>
      </c>
      <c r="G48" s="103">
        <f t="shared" ref="G48:G54" si="1">1-(+F48/E48)</f>
        <v>0.93224172384808157</v>
      </c>
      <c r="H48" s="15"/>
    </row>
    <row r="49" spans="1:8" ht="15.75" x14ac:dyDescent="0.25">
      <c r="A49" s="27" t="s">
        <v>38</v>
      </c>
      <c r="B49" s="28"/>
      <c r="C49" s="14"/>
      <c r="D49" s="73">
        <v>1</v>
      </c>
      <c r="E49" s="110">
        <v>621320</v>
      </c>
      <c r="F49" s="74">
        <v>21622</v>
      </c>
      <c r="G49" s="103">
        <f t="shared" si="1"/>
        <v>0.96519989699349773</v>
      </c>
      <c r="H49" s="2"/>
    </row>
    <row r="50" spans="1:8" ht="15.75" x14ac:dyDescent="0.25">
      <c r="A50" s="27" t="s">
        <v>39</v>
      </c>
      <c r="B50" s="28"/>
      <c r="C50" s="21"/>
      <c r="D50" s="73">
        <v>3</v>
      </c>
      <c r="E50" s="110">
        <v>499090</v>
      </c>
      <c r="F50" s="74">
        <v>37110</v>
      </c>
      <c r="G50" s="103">
        <f t="shared" si="1"/>
        <v>0.92564467330541589</v>
      </c>
      <c r="H50" s="2"/>
    </row>
    <row r="51" spans="1:8" ht="15.75" x14ac:dyDescent="0.25">
      <c r="A51" s="27" t="s">
        <v>40</v>
      </c>
      <c r="B51" s="28"/>
      <c r="C51" s="33"/>
      <c r="D51" s="73"/>
      <c r="E51" s="110"/>
      <c r="F51" s="74"/>
      <c r="G51" s="103"/>
      <c r="H51" s="2"/>
    </row>
    <row r="52" spans="1:8" ht="18" x14ac:dyDescent="0.25">
      <c r="A52" s="54" t="s">
        <v>41</v>
      </c>
      <c r="B52" s="28"/>
      <c r="C52" s="36"/>
      <c r="D52" s="73">
        <v>1</v>
      </c>
      <c r="E52" s="110">
        <v>126425</v>
      </c>
      <c r="F52" s="74">
        <v>-6125</v>
      </c>
      <c r="G52" s="103">
        <f t="shared" si="1"/>
        <v>1.0484476962626064</v>
      </c>
      <c r="H52" s="2"/>
    </row>
    <row r="53" spans="1:8" ht="18" x14ac:dyDescent="0.25">
      <c r="A53" s="55" t="s">
        <v>60</v>
      </c>
      <c r="B53" s="28"/>
      <c r="C53" s="36"/>
      <c r="D53" s="73">
        <v>1</v>
      </c>
      <c r="E53" s="110">
        <v>78900</v>
      </c>
      <c r="F53" s="74">
        <v>-33450</v>
      </c>
      <c r="G53" s="103">
        <f t="shared" si="1"/>
        <v>1.4239543726235742</v>
      </c>
      <c r="H53" s="2"/>
    </row>
    <row r="54" spans="1:8" ht="15.75" x14ac:dyDescent="0.25">
      <c r="A54" s="27" t="s">
        <v>98</v>
      </c>
      <c r="B54" s="28"/>
      <c r="C54" s="40"/>
      <c r="D54" s="73">
        <v>704</v>
      </c>
      <c r="E54" s="110">
        <v>80196878.609999999</v>
      </c>
      <c r="F54" s="74">
        <v>9619465.4900000002</v>
      </c>
      <c r="G54" s="103">
        <f t="shared" si="1"/>
        <v>0.88005187163480803</v>
      </c>
      <c r="H54" s="2"/>
    </row>
    <row r="55" spans="1:8" ht="15.75" x14ac:dyDescent="0.25">
      <c r="A55" s="71" t="s">
        <v>99</v>
      </c>
      <c r="B55" s="30"/>
      <c r="C55" s="40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4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4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/>
      <c r="G58" s="104"/>
      <c r="H58" s="2"/>
    </row>
    <row r="59" spans="1:8" ht="18" x14ac:dyDescent="0.25">
      <c r="A59" s="16" t="s">
        <v>30</v>
      </c>
      <c r="B59" s="28"/>
      <c r="C59" s="116"/>
      <c r="D59" s="77"/>
      <c r="E59" s="95"/>
      <c r="F59" s="74"/>
      <c r="G59" s="104"/>
      <c r="H59" s="2"/>
    </row>
    <row r="60" spans="1:8" ht="18" x14ac:dyDescent="0.25">
      <c r="A60" s="32"/>
      <c r="B60" s="18"/>
      <c r="C60" s="39"/>
      <c r="D60" s="77"/>
      <c r="E60" s="80"/>
      <c r="F60" s="80"/>
      <c r="G60" s="104"/>
      <c r="H60" s="2"/>
    </row>
    <row r="61" spans="1:8" ht="18" x14ac:dyDescent="0.25">
      <c r="A61" s="20" t="s">
        <v>45</v>
      </c>
      <c r="B61" s="20"/>
      <c r="C61" s="39"/>
      <c r="D61" s="81">
        <f>SUM(D44:D57)</f>
        <v>890</v>
      </c>
      <c r="E61" s="82">
        <f>SUM(E44:E60)</f>
        <v>117947283</v>
      </c>
      <c r="F61" s="82">
        <f>SUM(F44:F60)</f>
        <v>12259841.129999999</v>
      </c>
      <c r="G61" s="109">
        <f>1-(+F61/E61)</f>
        <v>0.8960566041186383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F61+F27</f>
        <v>12259841.129999999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1045551</v>
      </c>
      <c r="F9" s="74">
        <v>309542.5</v>
      </c>
      <c r="G9" s="103">
        <f>+F9/E9</f>
        <v>0.29605681597549999</v>
      </c>
      <c r="H9" s="15"/>
    </row>
    <row r="10" spans="1:8" ht="15.75" x14ac:dyDescent="0.25">
      <c r="A10" s="93" t="s">
        <v>141</v>
      </c>
      <c r="B10" s="13"/>
      <c r="C10" s="14"/>
      <c r="D10" s="73"/>
      <c r="E10" s="99"/>
      <c r="F10" s="74"/>
      <c r="G10" s="103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247031</v>
      </c>
      <c r="F11" s="74">
        <v>106754.5</v>
      </c>
      <c r="G11" s="103">
        <f>F11/E11</f>
        <v>0.43215021596479797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113</v>
      </c>
      <c r="B13" s="13"/>
      <c r="C13" s="14"/>
      <c r="D13" s="73"/>
      <c r="E13" s="99"/>
      <c r="F13" s="74"/>
      <c r="G13" s="103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105</v>
      </c>
      <c r="B15" s="13"/>
      <c r="C15" s="14"/>
      <c r="D15" s="73">
        <v>1</v>
      </c>
      <c r="E15" s="99">
        <v>232197</v>
      </c>
      <c r="F15" s="74">
        <v>21752</v>
      </c>
      <c r="G15" s="103">
        <f>F15/E15</f>
        <v>9.3679074234378573E-2</v>
      </c>
      <c r="H15" s="15"/>
    </row>
    <row r="16" spans="1:8" ht="15.75" x14ac:dyDescent="0.25">
      <c r="A16" s="93" t="s">
        <v>121</v>
      </c>
      <c r="B16" s="13"/>
      <c r="C16" s="14"/>
      <c r="D16" s="73"/>
      <c r="E16" s="99"/>
      <c r="F16" s="74"/>
      <c r="G16" s="103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520057</v>
      </c>
      <c r="F18" s="74">
        <v>118589</v>
      </c>
      <c r="G18" s="103">
        <f>F18/E18</f>
        <v>0.22803077354982243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3"/>
      <c r="H20" s="15"/>
    </row>
    <row r="21" spans="1:8" ht="15.75" x14ac:dyDescent="0.25">
      <c r="A21" s="93" t="s">
        <v>109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83198</v>
      </c>
      <c r="F22" s="74">
        <v>-25228</v>
      </c>
      <c r="G22" s="103">
        <f>F22/E22</f>
        <v>-0.30322844299141805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3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48825</v>
      </c>
      <c r="F29" s="74">
        <v>10639</v>
      </c>
      <c r="G29" s="103">
        <f>F29/E29</f>
        <v>0.21790066564260113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204598</v>
      </c>
      <c r="F30" s="74">
        <v>59536</v>
      </c>
      <c r="G30" s="103">
        <f>F30/E30</f>
        <v>0.29099013675598001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117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150</v>
      </c>
      <c r="B33" s="13"/>
      <c r="C33" s="14"/>
      <c r="D33" s="73">
        <v>1</v>
      </c>
      <c r="E33" s="74">
        <v>174320</v>
      </c>
      <c r="F33" s="74">
        <v>63221.5</v>
      </c>
      <c r="G33" s="103">
        <f>F33/E33</f>
        <v>0.36267496558054152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185838</v>
      </c>
      <c r="F34" s="74">
        <v>59806</v>
      </c>
      <c r="G34" s="103">
        <f>+F34/E34</f>
        <v>0.32181792744218085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2741615</v>
      </c>
      <c r="F39" s="82">
        <f>SUM(F9:F38)</f>
        <v>724612.5</v>
      </c>
      <c r="G39" s="105">
        <f>F39/E39</f>
        <v>0.26430133333819666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4212292.78</v>
      </c>
      <c r="F44" s="74">
        <v>370875.91</v>
      </c>
      <c r="G44" s="75">
        <f t="shared" ref="G44:G51" si="0">1-(+F44/E44)</f>
        <v>0.91195390981345792</v>
      </c>
      <c r="H44" s="15"/>
    </row>
    <row r="45" spans="1:8" ht="15.75" x14ac:dyDescent="0.25">
      <c r="A45" s="27" t="s">
        <v>34</v>
      </c>
      <c r="B45" s="28"/>
      <c r="C45" s="14"/>
      <c r="D45" s="73">
        <v>2</v>
      </c>
      <c r="E45" s="74">
        <v>1129617.21</v>
      </c>
      <c r="F45" s="74">
        <v>122944.02</v>
      </c>
      <c r="G45" s="75">
        <f t="shared" si="0"/>
        <v>0.89116311356481548</v>
      </c>
      <c r="H45" s="15"/>
    </row>
    <row r="46" spans="1:8" ht="15.75" x14ac:dyDescent="0.25">
      <c r="A46" s="27" t="s">
        <v>35</v>
      </c>
      <c r="B46" s="28"/>
      <c r="C46" s="14"/>
      <c r="D46" s="73">
        <v>92</v>
      </c>
      <c r="E46" s="74">
        <v>7125727.5</v>
      </c>
      <c r="F46" s="74">
        <v>470220.85</v>
      </c>
      <c r="G46" s="75">
        <f t="shared" si="0"/>
        <v>0.93401082906973354</v>
      </c>
      <c r="H46" s="15"/>
    </row>
    <row r="47" spans="1:8" ht="15.75" x14ac:dyDescent="0.25">
      <c r="A47" s="27" t="s">
        <v>36</v>
      </c>
      <c r="B47" s="28"/>
      <c r="C47" s="14"/>
      <c r="D47" s="73">
        <v>24</v>
      </c>
      <c r="E47" s="74">
        <v>3425527</v>
      </c>
      <c r="F47" s="74">
        <v>151922.01999999999</v>
      </c>
      <c r="G47" s="75">
        <f t="shared" si="0"/>
        <v>0.9556500299078069</v>
      </c>
      <c r="H47" s="15"/>
    </row>
    <row r="48" spans="1:8" ht="15.75" x14ac:dyDescent="0.25">
      <c r="A48" s="27" t="s">
        <v>37</v>
      </c>
      <c r="B48" s="28"/>
      <c r="C48" s="14"/>
      <c r="D48" s="73">
        <v>59</v>
      </c>
      <c r="E48" s="74">
        <v>5996961</v>
      </c>
      <c r="F48" s="74">
        <v>482151.63</v>
      </c>
      <c r="G48" s="75">
        <f t="shared" si="0"/>
        <v>0.9196006727407432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1027513</v>
      </c>
      <c r="F49" s="74">
        <v>55741</v>
      </c>
      <c r="G49" s="75">
        <f t="shared" si="0"/>
        <v>0.94575153793674627</v>
      </c>
      <c r="H49" s="15"/>
    </row>
    <row r="50" spans="1:8" ht="15.75" x14ac:dyDescent="0.25">
      <c r="A50" s="27" t="s">
        <v>39</v>
      </c>
      <c r="B50" s="28"/>
      <c r="C50" s="14"/>
      <c r="D50" s="73">
        <v>13</v>
      </c>
      <c r="E50" s="74">
        <v>1735375</v>
      </c>
      <c r="F50" s="74">
        <v>121887.06</v>
      </c>
      <c r="G50" s="75">
        <f t="shared" si="0"/>
        <v>0.92976327306778073</v>
      </c>
      <c r="H50" s="15"/>
    </row>
    <row r="51" spans="1:8" ht="15.75" x14ac:dyDescent="0.25">
      <c r="A51" s="27" t="s">
        <v>40</v>
      </c>
      <c r="B51" s="28"/>
      <c r="C51" s="14"/>
      <c r="D51" s="73">
        <v>1</v>
      </c>
      <c r="E51" s="74">
        <v>83140</v>
      </c>
      <c r="F51" s="74">
        <v>-1240</v>
      </c>
      <c r="G51" s="75">
        <f t="shared" si="0"/>
        <v>1.0149146018763531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437</v>
      </c>
      <c r="E53" s="74">
        <v>49857735.060000002</v>
      </c>
      <c r="F53" s="74">
        <v>5484770.1799999997</v>
      </c>
      <c r="G53" s="75">
        <f>1-(+F53/E53)</f>
        <v>0.88999158960190439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/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653</v>
      </c>
      <c r="E60" s="82">
        <f>SUM(E44:E59)</f>
        <v>74593888.550000012</v>
      </c>
      <c r="F60" s="82">
        <f>SUM(F44:F59)</f>
        <v>7259272.6699999999</v>
      </c>
      <c r="G60" s="83">
        <f>1-(+F60/E60)</f>
        <v>0.90268274236522561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7983885.1699999999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5"/>
      <c r="B69" s="116"/>
      <c r="C69" s="116"/>
      <c r="D69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96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139213</v>
      </c>
      <c r="F17" s="74">
        <v>42039.5</v>
      </c>
      <c r="G17" s="75">
        <f>F17/E17</f>
        <v>0.30197970017167935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81051</v>
      </c>
      <c r="F18" s="74">
        <v>3232</v>
      </c>
      <c r="G18" s="75">
        <f>F18/E18</f>
        <v>3.9876127376590048E-2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111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117</v>
      </c>
      <c r="B33" s="13"/>
      <c r="C33" s="14"/>
      <c r="D33" s="73">
        <v>4</v>
      </c>
      <c r="E33" s="74">
        <v>488916</v>
      </c>
      <c r="F33" s="74">
        <v>124703</v>
      </c>
      <c r="G33" s="75">
        <f>F33/E33</f>
        <v>0.25506017393580899</v>
      </c>
      <c r="H33" s="15"/>
    </row>
    <row r="34" spans="1:8" ht="15.75" x14ac:dyDescent="0.25">
      <c r="A34" s="70" t="s">
        <v>129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709180</v>
      </c>
      <c r="F39" s="82">
        <f>SUM(F9:F38)</f>
        <v>169974.5</v>
      </c>
      <c r="G39" s="83">
        <f>F39/E39</f>
        <v>0.23967751487633604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1820665</v>
      </c>
      <c r="F44" s="74">
        <v>129234.25</v>
      </c>
      <c r="G44" s="75">
        <f>1-(+F44/E44)</f>
        <v>0.92901810602170087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39</v>
      </c>
      <c r="E46" s="74">
        <v>1937423</v>
      </c>
      <c r="F46" s="74">
        <v>170058.13</v>
      </c>
      <c r="G46" s="75">
        <f>1-(+F46/E46)</f>
        <v>0.91222457357014963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806776.5</v>
      </c>
      <c r="F47" s="74">
        <v>30975</v>
      </c>
      <c r="G47" s="75">
        <f>1-(+F47/E47)</f>
        <v>0.96160646721861631</v>
      </c>
      <c r="H47" s="15"/>
    </row>
    <row r="48" spans="1:8" ht="15.75" x14ac:dyDescent="0.25">
      <c r="A48" s="27" t="s">
        <v>37</v>
      </c>
      <c r="B48" s="28"/>
      <c r="C48" s="14"/>
      <c r="D48" s="73">
        <v>26</v>
      </c>
      <c r="E48" s="74">
        <v>2275864.27</v>
      </c>
      <c r="F48" s="74">
        <v>177996.87</v>
      </c>
      <c r="G48" s="75">
        <f>1-(+F48/E48)</f>
        <v>0.9217893297301073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143105</v>
      </c>
      <c r="F50" s="74">
        <v>14015</v>
      </c>
      <c r="G50" s="75">
        <f>1-(+F50/E50)</f>
        <v>0.90206491736836591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1">
        <v>322</v>
      </c>
      <c r="E53" s="112">
        <v>31597671.57</v>
      </c>
      <c r="F53" s="112">
        <v>3759624.71</v>
      </c>
      <c r="G53" s="75">
        <f>1-(+F53/E53)</f>
        <v>0.88101576720072228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413</v>
      </c>
      <c r="E60" s="82">
        <f>SUM(E44:E59)</f>
        <v>38581505.340000004</v>
      </c>
      <c r="F60" s="82">
        <f>SUM(F44:F59)</f>
        <v>4281903.96</v>
      </c>
      <c r="G60" s="83">
        <f>1-(F60/E60)</f>
        <v>0.88901666945688962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4451878.46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5"/>
      <c r="B70" s="116"/>
      <c r="C70" s="116"/>
      <c r="D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MARCH 2024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140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594608</v>
      </c>
      <c r="F15" s="74">
        <v>208866</v>
      </c>
      <c r="G15" s="75">
        <f>F15/E15</f>
        <v>0.35126671689583727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97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408666</v>
      </c>
      <c r="F19" s="74">
        <v>115037</v>
      </c>
      <c r="G19" s="75">
        <f>F19/E19</f>
        <v>0.28149393392158878</v>
      </c>
      <c r="H19" s="66"/>
    </row>
    <row r="20" spans="1:8" ht="15.75" x14ac:dyDescent="0.25">
      <c r="A20" s="93" t="s">
        <v>91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92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104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950857</v>
      </c>
      <c r="F24" s="74">
        <v>322326</v>
      </c>
      <c r="G24" s="75">
        <f>F24/E24</f>
        <v>0.33898472640996491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22770</v>
      </c>
      <c r="F26" s="74">
        <v>22770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93</v>
      </c>
      <c r="B29" s="13"/>
      <c r="C29" s="14"/>
      <c r="D29" s="73">
        <v>1</v>
      </c>
      <c r="E29" s="74">
        <v>74966</v>
      </c>
      <c r="F29" s="74">
        <v>21870</v>
      </c>
      <c r="G29" s="75">
        <f>F29/E29</f>
        <v>0.29173225195421926</v>
      </c>
      <c r="H29" s="66"/>
    </row>
    <row r="30" spans="1:8" ht="15.75" x14ac:dyDescent="0.25">
      <c r="A30" s="70" t="s">
        <v>117</v>
      </c>
      <c r="B30" s="13"/>
      <c r="C30" s="14"/>
      <c r="D30" s="73">
        <v>11</v>
      </c>
      <c r="E30" s="74">
        <v>1381231</v>
      </c>
      <c r="F30" s="74">
        <v>297438</v>
      </c>
      <c r="G30" s="75">
        <f>F30/E30</f>
        <v>0.21534269068678591</v>
      </c>
      <c r="H30" s="66"/>
    </row>
    <row r="31" spans="1:8" ht="15.75" x14ac:dyDescent="0.25">
      <c r="A31" s="70" t="s">
        <v>124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95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127</v>
      </c>
      <c r="B34" s="13"/>
      <c r="C34" s="14"/>
      <c r="D34" s="73">
        <v>1</v>
      </c>
      <c r="E34" s="74">
        <v>164356</v>
      </c>
      <c r="F34" s="74">
        <v>59723</v>
      </c>
      <c r="G34" s="75">
        <f>F34/E34</f>
        <v>0.36337584268295653</v>
      </c>
      <c r="H34" s="66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3597454</v>
      </c>
      <c r="F39" s="82">
        <f>SUM(F9:F38)</f>
        <v>1048030</v>
      </c>
      <c r="G39" s="83">
        <f>F39/E39</f>
        <v>0.29132547629517985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459120.5</v>
      </c>
      <c r="F44" s="74">
        <v>35067.629999999997</v>
      </c>
      <c r="G44" s="75">
        <f>1-(+F44/E44)</f>
        <v>0.92361998647413912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68</v>
      </c>
      <c r="E46" s="74">
        <v>3401409.75</v>
      </c>
      <c r="F46" s="74">
        <v>291043.90000000002</v>
      </c>
      <c r="G46" s="75">
        <f t="shared" ref="G46:G52" si="0">1-(+F46/E46)</f>
        <v>0.91443433123574713</v>
      </c>
      <c r="H46" s="66"/>
    </row>
    <row r="47" spans="1:8" ht="15.75" x14ac:dyDescent="0.25">
      <c r="A47" s="27" t="s">
        <v>36</v>
      </c>
      <c r="B47" s="28"/>
      <c r="C47" s="14"/>
      <c r="D47" s="73">
        <v>12</v>
      </c>
      <c r="E47" s="74">
        <v>1610543.5</v>
      </c>
      <c r="F47" s="74">
        <v>113040.89</v>
      </c>
      <c r="G47" s="75">
        <f t="shared" si="0"/>
        <v>0.929811960993292</v>
      </c>
      <c r="H47" s="66"/>
    </row>
    <row r="48" spans="1:8" ht="15.75" x14ac:dyDescent="0.25">
      <c r="A48" s="27" t="s">
        <v>37</v>
      </c>
      <c r="B48" s="28"/>
      <c r="C48" s="14"/>
      <c r="D48" s="73">
        <v>68</v>
      </c>
      <c r="E48" s="74">
        <v>4515956.24</v>
      </c>
      <c r="F48" s="74">
        <v>438783.04</v>
      </c>
      <c r="G48" s="75">
        <f t="shared" si="0"/>
        <v>0.90283718072520558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1225395</v>
      </c>
      <c r="F50" s="74">
        <v>141597.25</v>
      </c>
      <c r="G50" s="75">
        <f t="shared" si="0"/>
        <v>0.88444766789484208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388490</v>
      </c>
      <c r="F51" s="74">
        <v>42950</v>
      </c>
      <c r="G51" s="75">
        <f t="shared" si="0"/>
        <v>0.88944374372570723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335375</v>
      </c>
      <c r="F52" s="74">
        <v>52800</v>
      </c>
      <c r="G52" s="75">
        <f t="shared" si="0"/>
        <v>0.84256429370108088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628</v>
      </c>
      <c r="E54" s="74">
        <v>41688056.780000001</v>
      </c>
      <c r="F54" s="74">
        <v>4617965.84</v>
      </c>
      <c r="G54" s="75">
        <f>1-(+F54/E54)</f>
        <v>0.88922568724250328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1362890.47</v>
      </c>
      <c r="F55" s="74">
        <v>73384.960000000006</v>
      </c>
      <c r="G55" s="75">
        <f>1-(+F55/E55)</f>
        <v>0.94615491001268792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830</v>
      </c>
      <c r="E61" s="82">
        <f>SUM(E44:E60)</f>
        <v>54987237.240000002</v>
      </c>
      <c r="F61" s="82">
        <f>SUM(F44:F60)</f>
        <v>5806633.5099999998</v>
      </c>
      <c r="G61" s="83">
        <f>1-(F61/E61)</f>
        <v>0.89440034085262221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6854663.5099999998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5"/>
      <c r="B71" s="116"/>
      <c r="C71" s="116"/>
      <c r="D71" s="11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5" sqref="B15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81</v>
      </c>
      <c r="B3" s="36"/>
      <c r="C3" s="21"/>
      <c r="D3" s="21"/>
    </row>
    <row r="4" spans="1:4" ht="23.25" x14ac:dyDescent="0.35">
      <c r="A4" s="56" t="str">
        <f>ARG!$A$3</f>
        <v>MONTH ENDED:  MARCH 2024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4" t="s">
        <v>82</v>
      </c>
      <c r="B6" s="125">
        <f>+ARG!$D$39+CARUTHERSVILLE!$D$39+HOLLYWOOD!$D$39+HARKC!$D$39+BALLYSKC!$D$39+AMERKC!$D$39+LAGRANGE!$D$39+AMERSC!$D$39+RIVERCITY!$D$39+HORSESHOE!$D$39+ISLEBV!$D$39+STJO!$D$39+CAPE!$D$39</f>
        <v>416</v>
      </c>
      <c r="C6" s="58"/>
      <c r="D6" s="21"/>
    </row>
    <row r="7" spans="1:4" ht="21.75" thickTop="1" thickBot="1" x14ac:dyDescent="0.35">
      <c r="A7" s="126" t="s">
        <v>83</v>
      </c>
      <c r="B7" s="134">
        <f>+ARG!$E$39+CARUTHERSVILLE!$E$39+HOLLYWOOD!$E$39+HARKC!$E$39+BALLYSKC!$E$39+AMERKC!$E$39+LAGRANGE!$E$39+AMERSC!$E$39+RIVERCITY!$E$39+HORSESHOE!$E$39+ISLEBV!$E$39+STJO!$E$39+CAPE!$E$39</f>
        <v>118269587</v>
      </c>
      <c r="C7" s="58"/>
      <c r="D7" s="21"/>
    </row>
    <row r="8" spans="1:4" ht="21" thickTop="1" x14ac:dyDescent="0.3">
      <c r="A8" s="126" t="s">
        <v>84</v>
      </c>
      <c r="B8" s="134">
        <f>+ARG!$F$39+CARUTHERSVILLE!$F$39+HOLLYWOOD!$F$39+HARKC!$F$39+BALLYSKC!$F$39+AMERKC!$F$39+LAGRANGE!$F$39+AMERSC!$F$39+RIVERCITY!$F$39+HORSESHOE!$F$39+ISLEBV!$F$39+STJO!$F$39+CAPE!$F$39</f>
        <v>24218824.270000003</v>
      </c>
      <c r="C8" s="58"/>
      <c r="D8" s="21"/>
    </row>
    <row r="9" spans="1:4" ht="20.25" x14ac:dyDescent="0.3">
      <c r="A9" s="126" t="s">
        <v>85</v>
      </c>
      <c r="B9" s="114">
        <f>B8/B7</f>
        <v>0.20477643394493297</v>
      </c>
      <c r="C9" s="58"/>
      <c r="D9" s="21"/>
    </row>
    <row r="10" spans="1:4" ht="21" thickBot="1" x14ac:dyDescent="0.35">
      <c r="A10" s="128"/>
      <c r="B10" s="129"/>
      <c r="C10" s="58"/>
      <c r="D10" s="21"/>
    </row>
    <row r="11" spans="1:4" ht="21.75" thickTop="1" thickBot="1" x14ac:dyDescent="0.35">
      <c r="A11" s="126" t="s">
        <v>137</v>
      </c>
      <c r="B11" s="125">
        <f>RIVERCITY!$D$51</f>
        <v>8</v>
      </c>
      <c r="C11" s="58"/>
      <c r="D11" s="21"/>
    </row>
    <row r="12" spans="1:4" ht="21.75" thickTop="1" thickBot="1" x14ac:dyDescent="0.35">
      <c r="A12" s="126" t="s">
        <v>138</v>
      </c>
      <c r="B12" s="125">
        <f>RIVERCITY!$E$51</f>
        <v>2765877</v>
      </c>
      <c r="C12" s="58"/>
      <c r="D12" s="21"/>
    </row>
    <row r="13" spans="1:4" ht="21" thickTop="1" x14ac:dyDescent="0.3">
      <c r="A13" s="126" t="s">
        <v>139</v>
      </c>
      <c r="B13" s="125">
        <f>RIVERCITY!$F$51</f>
        <v>135296.38</v>
      </c>
      <c r="C13" s="58"/>
      <c r="D13" s="21"/>
    </row>
    <row r="14" spans="1:4" ht="20.25" x14ac:dyDescent="0.3">
      <c r="A14" s="126" t="s">
        <v>89</v>
      </c>
      <c r="B14" s="114">
        <f>1-(B13/B12)</f>
        <v>0.95108373221224229</v>
      </c>
      <c r="C14" s="58"/>
      <c r="D14" s="21"/>
    </row>
    <row r="15" spans="1:4" ht="21" thickBot="1" x14ac:dyDescent="0.35">
      <c r="A15" s="128"/>
      <c r="B15" s="129"/>
      <c r="C15" s="58"/>
      <c r="D15" s="21"/>
    </row>
    <row r="16" spans="1:4" ht="21.75" thickTop="1" thickBot="1" x14ac:dyDescent="0.35">
      <c r="A16" s="126" t="s">
        <v>86</v>
      </c>
      <c r="B16" s="125">
        <f>+ARG!$D$61+CARUTHERSVILLE!$D$60+HOLLYWOOD!$D$61+HARKC!$D$61+BALLYSKC!$D$62+AMERKC!$D$62+LAGRANGE!$D$60+AMERSC!$D$61+RIVERCITY!$D$73+HORSESHOE!$D$61+ISLEBV!$D$60+STJO!$D$60+CAPE!$D$61</f>
        <v>13083</v>
      </c>
      <c r="C16" s="58"/>
      <c r="D16" s="21"/>
    </row>
    <row r="17" spans="1:4" ht="21.75" thickTop="1" thickBot="1" x14ac:dyDescent="0.35">
      <c r="A17" s="126" t="s">
        <v>87</v>
      </c>
      <c r="B17" s="134">
        <f>+ARG!$E$61+CARUTHERSVILLE!$E$60+HOLLYWOOD!$E$61+HARKC!$E$61+BALLYSKC!$E$62+AMERKC!$E$62+LAGRANGE!$E$60+AMERSC!$E$61+RIVERCITY!$E$73+HORSESHOE!$E$61+ISLEBV!$E$60+STJO!$E$60+CAPE!$E$61</f>
        <v>1550521657.3</v>
      </c>
      <c r="C17" s="58"/>
      <c r="D17" s="21"/>
    </row>
    <row r="18" spans="1:4" ht="21" thickTop="1" x14ac:dyDescent="0.3">
      <c r="A18" s="126" t="s">
        <v>88</v>
      </c>
      <c r="B18" s="134">
        <f>+ARG!$F$61+CARUTHERSVILLE!$F$60+HOLLYWOOD!$F$61+HARKC!$F$61+BALLYSKC!$F$62+AMERKC!$F$62+LAGRANGE!$F$60+AMERSC!$F$61+RIVERCITY!$F$73+HORSESHOE!$F$61+ISLEBV!$F$60+STJO!$F$60+CAPE!$F$61</f>
        <v>151051925.36999997</v>
      </c>
      <c r="C18" s="21"/>
      <c r="D18" s="21"/>
    </row>
    <row r="19" spans="1:4" ht="20.25" x14ac:dyDescent="0.3">
      <c r="A19" s="126" t="s">
        <v>89</v>
      </c>
      <c r="B19" s="114">
        <f>1-(B18/B17)</f>
        <v>0.90257993194817143</v>
      </c>
      <c r="C19" s="21"/>
      <c r="D19" s="21"/>
    </row>
    <row r="20" spans="1:4" ht="20.25" x14ac:dyDescent="0.3">
      <c r="A20" s="128"/>
      <c r="B20" s="130"/>
      <c r="C20" s="21"/>
      <c r="D20" s="21"/>
    </row>
    <row r="21" spans="1:4" ht="20.25" x14ac:dyDescent="0.3">
      <c r="A21" s="126" t="s">
        <v>90</v>
      </c>
      <c r="B21" s="127">
        <f>B18+B8+B13</f>
        <v>175406046.01999998</v>
      </c>
      <c r="C21" s="21"/>
      <c r="D21" s="21"/>
    </row>
    <row r="22" spans="1:4" ht="21" thickBot="1" x14ac:dyDescent="0.35">
      <c r="A22" s="128"/>
      <c r="B22" s="131"/>
    </row>
    <row r="23" spans="1:4" ht="18.75" thickTop="1" x14ac:dyDescent="0.25">
      <c r="A23" s="132"/>
      <c r="B23" s="133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113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121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433471</v>
      </c>
      <c r="F18" s="74">
        <v>104667</v>
      </c>
      <c r="G18" s="75">
        <f>F18/E18</f>
        <v>0.24146251998403584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109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144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36542</v>
      </c>
      <c r="F29" s="74">
        <v>11902</v>
      </c>
      <c r="G29" s="75">
        <f>F29/E29</f>
        <v>0.32570740517760383</v>
      </c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346757</v>
      </c>
      <c r="F30" s="74">
        <v>96489</v>
      </c>
      <c r="G30" s="75">
        <f>F30/E30</f>
        <v>0.27826114541307023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117</v>
      </c>
      <c r="B32" s="13"/>
      <c r="C32" s="14"/>
      <c r="D32" s="73">
        <v>2</v>
      </c>
      <c r="E32" s="74">
        <v>630969</v>
      </c>
      <c r="F32" s="74">
        <v>88567</v>
      </c>
      <c r="G32" s="75">
        <f>F32/E32</f>
        <v>0.14036664241824875</v>
      </c>
      <c r="H32" s="15"/>
    </row>
    <row r="33" spans="1:8" ht="15.75" x14ac:dyDescent="0.25">
      <c r="A33" s="70" t="s">
        <v>150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1447739</v>
      </c>
      <c r="F39" s="82">
        <f>SUM(F9:F38)</f>
        <v>301625</v>
      </c>
      <c r="G39" s="83">
        <f>F39/E39</f>
        <v>0.20834211138886222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6</v>
      </c>
      <c r="E44" s="74">
        <v>30120.45</v>
      </c>
      <c r="F44" s="74">
        <v>69.650000000000006</v>
      </c>
      <c r="G44" s="75">
        <f>1-(+F44/E44)</f>
        <v>0.99768761754887458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22</v>
      </c>
      <c r="E46" s="74">
        <v>1956541</v>
      </c>
      <c r="F46" s="74">
        <v>190648.42</v>
      </c>
      <c r="G46" s="75">
        <f>1-(+F46/E46)</f>
        <v>0.9025584334803104</v>
      </c>
      <c r="H46" s="15"/>
    </row>
    <row r="47" spans="1:8" ht="15.75" x14ac:dyDescent="0.25">
      <c r="A47" s="27" t="s">
        <v>36</v>
      </c>
      <c r="B47" s="28"/>
      <c r="C47" s="14"/>
      <c r="D47" s="73">
        <v>3</v>
      </c>
      <c r="E47" s="74">
        <v>308509</v>
      </c>
      <c r="F47" s="74">
        <v>19861</v>
      </c>
      <c r="G47" s="75">
        <f>1-(+F47/E47)</f>
        <v>0.93562262365117388</v>
      </c>
      <c r="H47" s="15"/>
    </row>
    <row r="48" spans="1:8" ht="15.75" x14ac:dyDescent="0.25">
      <c r="A48" s="27" t="s">
        <v>37</v>
      </c>
      <c r="B48" s="28"/>
      <c r="C48" s="14"/>
      <c r="D48" s="73">
        <v>25</v>
      </c>
      <c r="E48" s="74">
        <v>3029967</v>
      </c>
      <c r="F48" s="74">
        <v>216751</v>
      </c>
      <c r="G48" s="75">
        <f>1-(+F48/E48)</f>
        <v>0.92846423739928519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556735</v>
      </c>
      <c r="F50" s="74">
        <v>59685</v>
      </c>
      <c r="G50" s="75">
        <f>1-(+F50/E50)</f>
        <v>0.89279459707041953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356</v>
      </c>
      <c r="E53" s="74">
        <v>35469434.5</v>
      </c>
      <c r="F53" s="74">
        <v>3881000.56</v>
      </c>
      <c r="G53" s="75">
        <f>1-(+F53/E53)</f>
        <v>0.89058183152031933</v>
      </c>
      <c r="H53" s="15"/>
    </row>
    <row r="54" spans="1:8" ht="15.75" x14ac:dyDescent="0.25">
      <c r="A54" s="29" t="s">
        <v>62</v>
      </c>
      <c r="B54" s="30"/>
      <c r="C54" s="14"/>
      <c r="D54" s="73">
        <v>3</v>
      </c>
      <c r="E54" s="74">
        <v>385022.28</v>
      </c>
      <c r="F54" s="74">
        <v>29651.93</v>
      </c>
      <c r="G54" s="75">
        <f>1-(+F54/E54)</f>
        <v>0.92298645678374769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418</v>
      </c>
      <c r="E60" s="82">
        <f>SUM(E44:E59)</f>
        <v>41736329.230000004</v>
      </c>
      <c r="F60" s="82">
        <f>SUM(F44:F59)</f>
        <v>4397667.5599999996</v>
      </c>
      <c r="G60" s="83">
        <f>1-(F60/E60)</f>
        <v>0.89463214323987639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4699292.5599999996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5"/>
      <c r="B70" s="116"/>
      <c r="C70" s="116"/>
      <c r="D70" s="116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100</v>
      </c>
      <c r="B9" s="13"/>
      <c r="C9" s="14"/>
      <c r="D9" s="137">
        <v>5</v>
      </c>
      <c r="E9" s="74">
        <v>732575</v>
      </c>
      <c r="F9" s="74">
        <v>106367</v>
      </c>
      <c r="G9" s="75">
        <f>F9/E9</f>
        <v>0.14519605501143229</v>
      </c>
      <c r="H9" s="15"/>
    </row>
    <row r="10" spans="1:8" ht="15.75" x14ac:dyDescent="0.25">
      <c r="A10" s="93" t="s">
        <v>11</v>
      </c>
      <c r="B10" s="13"/>
      <c r="C10" s="14"/>
      <c r="D10" s="137"/>
      <c r="E10" s="74"/>
      <c r="F10" s="74"/>
      <c r="G10" s="75"/>
      <c r="H10" s="15"/>
    </row>
    <row r="11" spans="1:8" ht="15.75" x14ac:dyDescent="0.25">
      <c r="A11" s="93" t="s">
        <v>103</v>
      </c>
      <c r="B11" s="13"/>
      <c r="C11" s="14"/>
      <c r="D11" s="137">
        <v>7</v>
      </c>
      <c r="E11" s="74">
        <v>1219082</v>
      </c>
      <c r="F11" s="74">
        <v>315237.5</v>
      </c>
      <c r="G11" s="75">
        <f>F11/E11</f>
        <v>0.2585859687863491</v>
      </c>
      <c r="H11" s="15"/>
    </row>
    <row r="12" spans="1:8" ht="15.75" x14ac:dyDescent="0.25">
      <c r="A12" s="93" t="s">
        <v>67</v>
      </c>
      <c r="B12" s="13"/>
      <c r="C12" s="14"/>
      <c r="D12" s="137"/>
      <c r="E12" s="74"/>
      <c r="F12" s="74"/>
      <c r="G12" s="75"/>
      <c r="H12" s="15"/>
    </row>
    <row r="13" spans="1:8" ht="15.75" x14ac:dyDescent="0.25">
      <c r="A13" s="93" t="s">
        <v>107</v>
      </c>
      <c r="B13" s="13"/>
      <c r="C13" s="14"/>
      <c r="D13" s="137">
        <v>3</v>
      </c>
      <c r="E13" s="74">
        <v>1070273</v>
      </c>
      <c r="F13" s="74">
        <v>259714.7</v>
      </c>
      <c r="G13" s="75">
        <f>F13/E13</f>
        <v>0.24266210583654826</v>
      </c>
      <c r="H13" s="15"/>
    </row>
    <row r="14" spans="1:8" ht="15.75" x14ac:dyDescent="0.25">
      <c r="A14" s="93" t="s">
        <v>25</v>
      </c>
      <c r="B14" s="13"/>
      <c r="C14" s="14"/>
      <c r="D14" s="137"/>
      <c r="E14" s="74"/>
      <c r="F14" s="74"/>
      <c r="G14" s="75"/>
      <c r="H14" s="15"/>
    </row>
    <row r="15" spans="1:8" ht="15.75" x14ac:dyDescent="0.25">
      <c r="A15" s="93" t="s">
        <v>109</v>
      </c>
      <c r="B15" s="13"/>
      <c r="C15" s="14"/>
      <c r="D15" s="137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137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7">
        <v>2</v>
      </c>
      <c r="E17" s="74">
        <v>316557</v>
      </c>
      <c r="F17" s="74">
        <v>-8251</v>
      </c>
      <c r="G17" s="75">
        <f t="shared" ref="G17:G24" si="0">F17/E17</f>
        <v>-2.6064816131060126E-2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74">
        <v>1119207</v>
      </c>
      <c r="F18" s="74">
        <v>242448</v>
      </c>
      <c r="G18" s="75">
        <f t="shared" si="0"/>
        <v>0.216624806671152</v>
      </c>
      <c r="H18" s="15"/>
    </row>
    <row r="19" spans="1:8" ht="15.75" x14ac:dyDescent="0.25">
      <c r="A19" s="93" t="s">
        <v>54</v>
      </c>
      <c r="B19" s="13"/>
      <c r="C19" s="14"/>
      <c r="D19" s="137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137"/>
      <c r="E20" s="74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7</v>
      </c>
      <c r="E21" s="74">
        <v>6244856</v>
      </c>
      <c r="F21" s="74">
        <v>1170647.5</v>
      </c>
      <c r="G21" s="75">
        <f t="shared" si="0"/>
        <v>0.18745788533794855</v>
      </c>
      <c r="H21" s="15"/>
    </row>
    <row r="22" spans="1:8" ht="15.75" x14ac:dyDescent="0.25">
      <c r="A22" s="93" t="s">
        <v>56</v>
      </c>
      <c r="B22" s="13"/>
      <c r="C22" s="14"/>
      <c r="D22" s="137">
        <v>1</v>
      </c>
      <c r="E22" s="74">
        <v>495052</v>
      </c>
      <c r="F22" s="74">
        <v>122636.5</v>
      </c>
      <c r="G22" s="75">
        <f t="shared" si="0"/>
        <v>0.24772448146861339</v>
      </c>
      <c r="H22" s="15"/>
    </row>
    <row r="23" spans="1:8" ht="15.75" x14ac:dyDescent="0.25">
      <c r="A23" s="94" t="s">
        <v>20</v>
      </c>
      <c r="B23" s="13"/>
      <c r="C23" s="14"/>
      <c r="D23" s="137">
        <v>4</v>
      </c>
      <c r="E23" s="74">
        <v>734215</v>
      </c>
      <c r="F23" s="74">
        <v>190901</v>
      </c>
      <c r="G23" s="75">
        <f t="shared" si="0"/>
        <v>0.26000694619423464</v>
      </c>
      <c r="H23" s="15"/>
    </row>
    <row r="24" spans="1:8" ht="15.75" x14ac:dyDescent="0.25">
      <c r="A24" s="94" t="s">
        <v>21</v>
      </c>
      <c r="B24" s="13"/>
      <c r="C24" s="14"/>
      <c r="D24" s="137">
        <v>20</v>
      </c>
      <c r="E24" s="74">
        <v>292969</v>
      </c>
      <c r="F24" s="74">
        <v>292969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74">
        <v>72075</v>
      </c>
      <c r="F26" s="74">
        <v>-33725</v>
      </c>
      <c r="G26" s="75">
        <f>F26/E26</f>
        <v>-0.46791536593825878</v>
      </c>
      <c r="H26" s="15"/>
    </row>
    <row r="27" spans="1:8" ht="15.75" x14ac:dyDescent="0.25">
      <c r="A27" s="93" t="s">
        <v>122</v>
      </c>
      <c r="B27" s="13"/>
      <c r="C27" s="14"/>
      <c r="D27" s="137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74">
        <v>86765</v>
      </c>
      <c r="F28" s="74">
        <v>31563</v>
      </c>
      <c r="G28" s="75">
        <f>F28/E28</f>
        <v>0.36377571601452197</v>
      </c>
      <c r="H28" s="15"/>
    </row>
    <row r="29" spans="1:8" ht="15.75" x14ac:dyDescent="0.25">
      <c r="A29" s="70" t="s">
        <v>118</v>
      </c>
      <c r="B29" s="13"/>
      <c r="C29" s="14"/>
      <c r="D29" s="137">
        <v>1</v>
      </c>
      <c r="E29" s="74">
        <v>90533</v>
      </c>
      <c r="F29" s="74">
        <v>49702.5</v>
      </c>
      <c r="G29" s="75">
        <f>F29/E29</f>
        <v>0.54899870765356273</v>
      </c>
      <c r="H29" s="15"/>
    </row>
    <row r="30" spans="1:8" ht="15.75" x14ac:dyDescent="0.25">
      <c r="A30" s="70" t="s">
        <v>123</v>
      </c>
      <c r="B30" s="13"/>
      <c r="C30" s="14"/>
      <c r="D30" s="137"/>
      <c r="E30" s="76"/>
      <c r="F30" s="74"/>
      <c r="G30" s="75"/>
      <c r="H30" s="15"/>
    </row>
    <row r="31" spans="1:8" ht="15.75" x14ac:dyDescent="0.25">
      <c r="A31" s="70" t="s">
        <v>146</v>
      </c>
      <c r="B31" s="13"/>
      <c r="C31" s="14"/>
      <c r="D31" s="137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137">
        <v>11</v>
      </c>
      <c r="E32" s="76">
        <v>1498129</v>
      </c>
      <c r="F32" s="76">
        <v>253164.27</v>
      </c>
      <c r="G32" s="75">
        <f>F32/E32</f>
        <v>0.16898696307193839</v>
      </c>
      <c r="H32" s="15"/>
    </row>
    <row r="33" spans="1:8" ht="15.75" x14ac:dyDescent="0.25">
      <c r="A33" s="93" t="s">
        <v>143</v>
      </c>
      <c r="B33" s="13"/>
      <c r="C33" s="14"/>
      <c r="D33" s="137"/>
      <c r="E33" s="74"/>
      <c r="F33" s="74"/>
      <c r="G33" s="75"/>
      <c r="H33" s="15"/>
    </row>
    <row r="34" spans="1:8" ht="15.75" x14ac:dyDescent="0.25">
      <c r="A34" s="93" t="s">
        <v>97</v>
      </c>
      <c r="B34" s="13"/>
      <c r="C34" s="14"/>
      <c r="D34" s="137">
        <v>1</v>
      </c>
      <c r="E34" s="74">
        <v>380033</v>
      </c>
      <c r="F34" s="74">
        <v>94176</v>
      </c>
      <c r="G34" s="75">
        <f>F34/E34</f>
        <v>0.24781005860017419</v>
      </c>
      <c r="H34" s="15"/>
    </row>
    <row r="35" spans="1:8" x14ac:dyDescent="0.2">
      <c r="A35" s="16" t="s">
        <v>28</v>
      </c>
      <c r="B35" s="13"/>
      <c r="C35" s="14"/>
      <c r="D35" s="77"/>
      <c r="E35" s="78">
        <v>351700</v>
      </c>
      <c r="F35" s="74">
        <v>59512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65</v>
      </c>
      <c r="E39" s="82">
        <f>SUM(E9:E38)</f>
        <v>14704021</v>
      </c>
      <c r="F39" s="82">
        <f>SUM(F9:F38)</f>
        <v>3147062.97</v>
      </c>
      <c r="G39" s="83">
        <f>F39/E39</f>
        <v>0.21402737183250758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133</v>
      </c>
      <c r="F43" s="88" t="s">
        <v>8</v>
      </c>
      <c r="G43" s="88" t="s">
        <v>134</v>
      </c>
      <c r="H43" s="15"/>
    </row>
    <row r="44" spans="1:8" ht="15.75" x14ac:dyDescent="0.25">
      <c r="A44" s="27" t="s">
        <v>33</v>
      </c>
      <c r="B44" s="28"/>
      <c r="C44" s="14"/>
      <c r="D44" s="73">
        <v>185</v>
      </c>
      <c r="E44" s="74">
        <v>35087060.149999999</v>
      </c>
      <c r="F44" s="74">
        <v>2360816.61</v>
      </c>
      <c r="G44" s="75">
        <f t="shared" ref="G44:G50" si="1">1-(+F44/E44)</f>
        <v>0.9327154626261841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5389456.7800000003</v>
      </c>
      <c r="F45" s="74">
        <v>339284.93</v>
      </c>
      <c r="G45" s="75">
        <f t="shared" si="1"/>
        <v>0.93704654404891619</v>
      </c>
      <c r="H45" s="15"/>
    </row>
    <row r="46" spans="1:8" ht="15.75" x14ac:dyDescent="0.25">
      <c r="A46" s="27" t="s">
        <v>35</v>
      </c>
      <c r="B46" s="28"/>
      <c r="C46" s="14"/>
      <c r="D46" s="73">
        <v>201</v>
      </c>
      <c r="E46" s="74">
        <v>18620416.649999999</v>
      </c>
      <c r="F46" s="74">
        <v>1136422.02</v>
      </c>
      <c r="G46" s="75">
        <f t="shared" si="1"/>
        <v>0.93896903375682517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654747.5</v>
      </c>
      <c r="F47" s="74">
        <v>16228</v>
      </c>
      <c r="G47" s="75">
        <f t="shared" si="1"/>
        <v>0.9752148729090222</v>
      </c>
      <c r="H47" s="15"/>
    </row>
    <row r="48" spans="1:8" ht="15.75" x14ac:dyDescent="0.25">
      <c r="A48" s="27" t="s">
        <v>37</v>
      </c>
      <c r="B48" s="28"/>
      <c r="C48" s="14"/>
      <c r="D48" s="73">
        <v>134</v>
      </c>
      <c r="E48" s="74">
        <v>17902850</v>
      </c>
      <c r="F48" s="74">
        <v>1036835.88</v>
      </c>
      <c r="G48" s="75">
        <f t="shared" si="1"/>
        <v>0.94208542885629942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190145</v>
      </c>
      <c r="F49" s="74">
        <v>17688.14</v>
      </c>
      <c r="G49" s="75">
        <f t="shared" si="1"/>
        <v>0.90697551868311022</v>
      </c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1356535</v>
      </c>
      <c r="F50" s="74">
        <v>112142.11</v>
      </c>
      <c r="G50" s="75">
        <f t="shared" si="1"/>
        <v>0.91733194499220438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>
        <v>4</v>
      </c>
      <c r="E52" s="74">
        <v>335800</v>
      </c>
      <c r="F52" s="74">
        <v>5375</v>
      </c>
      <c r="G52" s="75">
        <f>1-(+F52/E52)</f>
        <v>0.98399344848123882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259100</v>
      </c>
      <c r="F53" s="74">
        <v>-30300</v>
      </c>
      <c r="G53" s="75">
        <f>1-(+F53/E53)</f>
        <v>1.1169432651485913</v>
      </c>
      <c r="H53" s="15"/>
    </row>
    <row r="54" spans="1:8" ht="15.75" x14ac:dyDescent="0.25">
      <c r="A54" s="27" t="s">
        <v>61</v>
      </c>
      <c r="B54" s="30"/>
      <c r="C54" s="14"/>
      <c r="D54" s="73">
        <v>991</v>
      </c>
      <c r="E54" s="74">
        <v>127435339.47</v>
      </c>
      <c r="F54" s="74">
        <v>13492613.59</v>
      </c>
      <c r="G54" s="75">
        <f>1-(+F54/E54)</f>
        <v>0.89412188450930952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78"/>
      <c r="F59" s="76"/>
      <c r="G59" s="79"/>
      <c r="H59" s="15"/>
    </row>
    <row r="60" spans="1:8" ht="15.75" x14ac:dyDescent="0.25">
      <c r="A60" s="32"/>
      <c r="B60" s="18"/>
      <c r="C60" s="21"/>
      <c r="D60" s="77"/>
      <c r="E60" s="80"/>
      <c r="F60" s="80"/>
      <c r="G60" s="79"/>
      <c r="H60" s="15"/>
    </row>
    <row r="61" spans="1:8" ht="15.75" x14ac:dyDescent="0.25">
      <c r="A61" s="20" t="s">
        <v>45</v>
      </c>
      <c r="B61" s="20"/>
      <c r="C61" s="33"/>
      <c r="D61" s="81">
        <f>SUM(D44:D57)</f>
        <v>1544</v>
      </c>
      <c r="E61" s="82">
        <f>SUM(E44:E60)</f>
        <v>207231450.55000001</v>
      </c>
      <c r="F61" s="82">
        <f>SUM(F44:F60)</f>
        <v>18487106.280000001</v>
      </c>
      <c r="G61" s="83">
        <f>1-(+F61/E61)</f>
        <v>0.91079005512467082</v>
      </c>
      <c r="H61" s="2"/>
    </row>
    <row r="62" spans="1:8" ht="18" x14ac:dyDescent="0.25">
      <c r="A62" s="33"/>
      <c r="B62" s="33"/>
      <c r="C62" s="36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21634169.25</v>
      </c>
      <c r="G63" s="36"/>
      <c r="H63" s="2"/>
    </row>
    <row r="64" spans="1:8" ht="20.25" customHeight="1" x14ac:dyDescent="0.25">
      <c r="A64" s="35"/>
      <c r="B64" s="36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137">
        <v>9</v>
      </c>
      <c r="E10" s="99">
        <v>2502340</v>
      </c>
      <c r="F10" s="74">
        <v>576775</v>
      </c>
      <c r="G10" s="100">
        <f t="shared" ref="G10:G22" si="0">F10/E10</f>
        <v>0.23049425737509691</v>
      </c>
      <c r="H10" s="15"/>
    </row>
    <row r="11" spans="1:8" ht="15.75" x14ac:dyDescent="0.25">
      <c r="A11" s="93" t="s">
        <v>103</v>
      </c>
      <c r="B11" s="13"/>
      <c r="C11" s="14"/>
      <c r="D11" s="137">
        <v>10</v>
      </c>
      <c r="E11" s="99">
        <v>1563081</v>
      </c>
      <c r="F11" s="74">
        <v>427944.5</v>
      </c>
      <c r="G11" s="100">
        <f t="shared" si="0"/>
        <v>0.27378267664951467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107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137">
        <v>1</v>
      </c>
      <c r="E14" s="99">
        <v>451381</v>
      </c>
      <c r="F14" s="74">
        <v>165899</v>
      </c>
      <c r="G14" s="100">
        <f t="shared" si="0"/>
        <v>0.36753651571510543</v>
      </c>
      <c r="H14" s="15"/>
    </row>
    <row r="15" spans="1:8" ht="15.75" x14ac:dyDescent="0.25">
      <c r="A15" s="93" t="s">
        <v>109</v>
      </c>
      <c r="B15" s="13"/>
      <c r="C15" s="14"/>
      <c r="D15" s="137">
        <v>1</v>
      </c>
      <c r="E15" s="99">
        <v>224001</v>
      </c>
      <c r="F15" s="74">
        <v>29126</v>
      </c>
      <c r="G15" s="100">
        <f t="shared" si="0"/>
        <v>0.13002620524015518</v>
      </c>
      <c r="H15" s="15"/>
    </row>
    <row r="16" spans="1:8" ht="15.75" x14ac:dyDescent="0.25">
      <c r="A16" s="93" t="s">
        <v>10</v>
      </c>
      <c r="B16" s="13"/>
      <c r="C16" s="14"/>
      <c r="D16" s="137">
        <v>2</v>
      </c>
      <c r="E16" s="99">
        <v>10200</v>
      </c>
      <c r="F16" s="74">
        <v>9657.5</v>
      </c>
      <c r="G16" s="100">
        <f t="shared" si="0"/>
        <v>0.94681372549019605</v>
      </c>
      <c r="H16" s="15"/>
    </row>
    <row r="17" spans="1:8" ht="15.75" x14ac:dyDescent="0.25">
      <c r="A17" s="93" t="s">
        <v>14</v>
      </c>
      <c r="B17" s="13"/>
      <c r="C17" s="14"/>
      <c r="D17" s="137">
        <v>3</v>
      </c>
      <c r="E17" s="99">
        <v>704462</v>
      </c>
      <c r="F17" s="74">
        <v>183374</v>
      </c>
      <c r="G17" s="75">
        <f t="shared" si="0"/>
        <v>0.26030360757571025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99">
        <v>1349156</v>
      </c>
      <c r="F18" s="74">
        <v>265157</v>
      </c>
      <c r="G18" s="100">
        <f t="shared" si="0"/>
        <v>0.19653546365283184</v>
      </c>
      <c r="H18" s="15"/>
    </row>
    <row r="19" spans="1:8" ht="15.75" x14ac:dyDescent="0.25">
      <c r="A19" s="93" t="s">
        <v>54</v>
      </c>
      <c r="B19" s="13"/>
      <c r="C19" s="14"/>
      <c r="D19" s="137">
        <v>2</v>
      </c>
      <c r="E19" s="99">
        <v>502243</v>
      </c>
      <c r="F19" s="74">
        <v>122200</v>
      </c>
      <c r="G19" s="75">
        <f t="shared" si="0"/>
        <v>0.24330851798830447</v>
      </c>
      <c r="H19" s="15"/>
    </row>
    <row r="20" spans="1:8" ht="15.75" x14ac:dyDescent="0.25">
      <c r="A20" s="93" t="s">
        <v>17</v>
      </c>
      <c r="B20" s="13"/>
      <c r="C20" s="14"/>
      <c r="D20" s="137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6</v>
      </c>
      <c r="E21" s="99">
        <v>3489659</v>
      </c>
      <c r="F21" s="74">
        <v>609533</v>
      </c>
      <c r="G21" s="75">
        <f t="shared" si="0"/>
        <v>0.17466835584794962</v>
      </c>
      <c r="H21" s="15"/>
    </row>
    <row r="22" spans="1:8" ht="15.75" x14ac:dyDescent="0.25">
      <c r="A22" s="93" t="s">
        <v>56</v>
      </c>
      <c r="B22" s="13"/>
      <c r="C22" s="14"/>
      <c r="D22" s="137">
        <v>3</v>
      </c>
      <c r="E22" s="99">
        <v>1049502</v>
      </c>
      <c r="F22" s="74">
        <v>69507.5</v>
      </c>
      <c r="G22" s="75">
        <f t="shared" si="0"/>
        <v>6.6229030530670738E-2</v>
      </c>
      <c r="H22" s="15"/>
    </row>
    <row r="23" spans="1:8" ht="15.75" x14ac:dyDescent="0.25">
      <c r="A23" s="94" t="s">
        <v>20</v>
      </c>
      <c r="B23" s="13"/>
      <c r="C23" s="14"/>
      <c r="D23" s="137">
        <v>3</v>
      </c>
      <c r="E23" s="99">
        <v>877880</v>
      </c>
      <c r="F23" s="74">
        <v>203423</v>
      </c>
      <c r="G23" s="75">
        <f>F23/E23</f>
        <v>0.23172073631931472</v>
      </c>
      <c r="H23" s="15"/>
    </row>
    <row r="24" spans="1:8" ht="15.75" x14ac:dyDescent="0.25">
      <c r="A24" s="94" t="s">
        <v>21</v>
      </c>
      <c r="B24" s="13"/>
      <c r="C24" s="14"/>
      <c r="D24" s="137">
        <v>13</v>
      </c>
      <c r="E24" s="99">
        <v>245944</v>
      </c>
      <c r="F24" s="74">
        <v>245944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99">
        <v>52204</v>
      </c>
      <c r="F26" s="74">
        <v>38367</v>
      </c>
      <c r="G26" s="75">
        <f>F26/E26</f>
        <v>0.7349436824764386</v>
      </c>
      <c r="H26" s="15"/>
    </row>
    <row r="27" spans="1:8" ht="15.75" x14ac:dyDescent="0.25">
      <c r="A27" s="93" t="s">
        <v>122</v>
      </c>
      <c r="B27" s="13"/>
      <c r="C27" s="14"/>
      <c r="D27" s="137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99">
        <v>159236</v>
      </c>
      <c r="F28" s="74">
        <v>78108</v>
      </c>
      <c r="G28" s="75">
        <f>F28/E28</f>
        <v>0.490517219724183</v>
      </c>
      <c r="H28" s="15"/>
    </row>
    <row r="29" spans="1:8" ht="15.75" x14ac:dyDescent="0.25">
      <c r="A29" s="70" t="s">
        <v>118</v>
      </c>
      <c r="B29" s="13"/>
      <c r="C29" s="14"/>
      <c r="D29" s="137"/>
      <c r="E29" s="99"/>
      <c r="F29" s="99"/>
      <c r="G29" s="101"/>
      <c r="H29" s="15"/>
    </row>
    <row r="30" spans="1:8" ht="15.75" x14ac:dyDescent="0.25">
      <c r="A30" s="70" t="s">
        <v>123</v>
      </c>
      <c r="B30" s="13"/>
      <c r="C30" s="14"/>
      <c r="D30" s="137"/>
      <c r="E30" s="102"/>
      <c r="F30" s="74"/>
      <c r="G30" s="100"/>
      <c r="H30" s="15"/>
    </row>
    <row r="31" spans="1:8" ht="15.75" x14ac:dyDescent="0.25">
      <c r="A31" s="70" t="s">
        <v>146</v>
      </c>
      <c r="B31" s="13"/>
      <c r="C31" s="14"/>
      <c r="D31" s="137">
        <v>1</v>
      </c>
      <c r="E31" s="102">
        <v>214710</v>
      </c>
      <c r="F31" s="74">
        <v>74039</v>
      </c>
      <c r="G31" s="100">
        <f>F31/E31</f>
        <v>0.34483256485492059</v>
      </c>
      <c r="H31" s="15"/>
    </row>
    <row r="32" spans="1:8" ht="15.75" x14ac:dyDescent="0.25">
      <c r="A32" s="70" t="s">
        <v>58</v>
      </c>
      <c r="B32" s="13"/>
      <c r="C32" s="14"/>
      <c r="D32" s="137"/>
      <c r="E32" s="102"/>
      <c r="F32" s="76"/>
      <c r="G32" s="100"/>
      <c r="H32" s="15"/>
    </row>
    <row r="33" spans="1:8" ht="15.75" x14ac:dyDescent="0.25">
      <c r="A33" s="93" t="s">
        <v>143</v>
      </c>
      <c r="B33" s="13"/>
      <c r="C33" s="14"/>
      <c r="D33" s="137">
        <v>2</v>
      </c>
      <c r="E33" s="99">
        <v>384116</v>
      </c>
      <c r="F33" s="74">
        <v>106731</v>
      </c>
      <c r="G33" s="100">
        <f>F33/E33</f>
        <v>0.2778613752095721</v>
      </c>
      <c r="H33" s="15"/>
    </row>
    <row r="34" spans="1:8" ht="15.75" x14ac:dyDescent="0.25">
      <c r="A34" s="93" t="s">
        <v>97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2">
        <v>67950</v>
      </c>
      <c r="F35" s="76">
        <v>13579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102"/>
      <c r="F36" s="76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59</v>
      </c>
      <c r="E39" s="82">
        <f>SUM(E9:E38)</f>
        <v>13848065</v>
      </c>
      <c r="F39" s="82">
        <f>SUM(F9:F38)</f>
        <v>3219364.5</v>
      </c>
      <c r="G39" s="83">
        <f>F39/E39</f>
        <v>0.23247756997096705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133</v>
      </c>
      <c r="F43" s="88" t="s">
        <v>8</v>
      </c>
      <c r="G43" s="88" t="s">
        <v>134</v>
      </c>
      <c r="H43" s="15"/>
    </row>
    <row r="44" spans="1:8" ht="15.75" x14ac:dyDescent="0.25">
      <c r="A44" s="27" t="s">
        <v>33</v>
      </c>
      <c r="B44" s="28"/>
      <c r="C44" s="14"/>
      <c r="D44" s="73">
        <v>58</v>
      </c>
      <c r="E44" s="74">
        <v>8872470.8499999996</v>
      </c>
      <c r="F44" s="74">
        <v>703627.77</v>
      </c>
      <c r="G44" s="75">
        <f>1-(+F44/E44)</f>
        <v>0.92069539794543254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10773606.48</v>
      </c>
      <c r="F45" s="74">
        <v>890291.03</v>
      </c>
      <c r="G45" s="75">
        <f t="shared" ref="G45:G54" si="1">1-(+F45/E45)</f>
        <v>0.91736369509572069</v>
      </c>
      <c r="H45" s="15"/>
    </row>
    <row r="46" spans="1:8" ht="15.75" x14ac:dyDescent="0.25">
      <c r="A46" s="27" t="s">
        <v>35</v>
      </c>
      <c r="B46" s="28"/>
      <c r="C46" s="14"/>
      <c r="D46" s="73">
        <v>123</v>
      </c>
      <c r="E46" s="74">
        <v>11799744.449999999</v>
      </c>
      <c r="F46" s="74">
        <v>686666.74</v>
      </c>
      <c r="G46" s="75">
        <f t="shared" si="1"/>
        <v>0.94180664310912254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100</v>
      </c>
      <c r="E48" s="74">
        <v>19251187.5</v>
      </c>
      <c r="F48" s="74">
        <v>1434059.42</v>
      </c>
      <c r="G48" s="75">
        <f t="shared" si="1"/>
        <v>0.92550800203883532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1558927</v>
      </c>
      <c r="F49" s="74">
        <v>100132</v>
      </c>
      <c r="G49" s="75">
        <f t="shared" si="1"/>
        <v>0.93576864086644207</v>
      </c>
      <c r="H49" s="15"/>
    </row>
    <row r="50" spans="1:8" ht="15.75" x14ac:dyDescent="0.25">
      <c r="A50" s="27" t="s">
        <v>39</v>
      </c>
      <c r="B50" s="28"/>
      <c r="C50" s="14"/>
      <c r="D50" s="73">
        <v>8</v>
      </c>
      <c r="E50" s="74">
        <v>2050915</v>
      </c>
      <c r="F50" s="74">
        <v>223280</v>
      </c>
      <c r="G50" s="75">
        <f t="shared" si="1"/>
        <v>0.89113151934624302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176880</v>
      </c>
      <c r="F51" s="74">
        <v>880</v>
      </c>
      <c r="G51" s="75">
        <f t="shared" si="1"/>
        <v>0.99502487562189057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642600</v>
      </c>
      <c r="F52" s="74">
        <v>-22900</v>
      </c>
      <c r="G52" s="75">
        <f t="shared" si="1"/>
        <v>1.0356364768129473</v>
      </c>
      <c r="H52" s="15"/>
    </row>
    <row r="53" spans="1:8" ht="15.75" x14ac:dyDescent="0.25">
      <c r="A53" s="29" t="s">
        <v>60</v>
      </c>
      <c r="B53" s="30"/>
      <c r="C53" s="14"/>
      <c r="D53" s="73">
        <v>1</v>
      </c>
      <c r="E53" s="74">
        <v>265500</v>
      </c>
      <c r="F53" s="74">
        <v>15800</v>
      </c>
      <c r="G53" s="75">
        <f t="shared" si="1"/>
        <v>0.94048964218455744</v>
      </c>
      <c r="H53" s="15"/>
    </row>
    <row r="54" spans="1:8" ht="15.75" x14ac:dyDescent="0.25">
      <c r="A54" s="27" t="s">
        <v>61</v>
      </c>
      <c r="B54" s="30"/>
      <c r="C54" s="14"/>
      <c r="D54" s="73">
        <v>606</v>
      </c>
      <c r="E54" s="74">
        <v>69785584.469999999</v>
      </c>
      <c r="F54" s="74">
        <v>8118795.5199999996</v>
      </c>
      <c r="G54" s="75">
        <f t="shared" si="1"/>
        <v>0.88366085085251134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926</v>
      </c>
      <c r="E61" s="82">
        <f>SUM(E44:E60)</f>
        <v>125177415.75</v>
      </c>
      <c r="F61" s="82">
        <f>SUM(F44:F60)</f>
        <v>12150632.48</v>
      </c>
      <c r="G61" s="83">
        <f>1-(F61/E61)</f>
        <v>0.90293271028803768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F61+F39</f>
        <v>15369996.98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584200</v>
      </c>
      <c r="F10" s="74">
        <v>49821</v>
      </c>
      <c r="G10" s="75">
        <f>F10/E10</f>
        <v>8.5280725778842867E-2</v>
      </c>
      <c r="H10" s="15"/>
    </row>
    <row r="11" spans="1:8" ht="15.75" x14ac:dyDescent="0.25">
      <c r="A11" s="93" t="s">
        <v>100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199576</v>
      </c>
      <c r="F12" s="74">
        <v>29765.5</v>
      </c>
      <c r="G12" s="75">
        <f>F12/E12</f>
        <v>0.14914368461137611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128</v>
      </c>
      <c r="B14" s="13"/>
      <c r="C14" s="14"/>
      <c r="D14" s="73">
        <v>8</v>
      </c>
      <c r="E14" s="74">
        <v>6441700</v>
      </c>
      <c r="F14" s="74">
        <v>1144338.5</v>
      </c>
      <c r="G14" s="75">
        <f>F14/E14</f>
        <v>0.17764541968734962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130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467340</v>
      </c>
      <c r="F18" s="74">
        <v>111622</v>
      </c>
      <c r="G18" s="75">
        <f>F18/E18</f>
        <v>0.23884538023708649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101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123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154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116</v>
      </c>
      <c r="B23" s="13"/>
      <c r="C23" s="14"/>
      <c r="D23" s="73">
        <v>8</v>
      </c>
      <c r="E23" s="74">
        <v>1088442</v>
      </c>
      <c r="F23" s="74">
        <v>3435</v>
      </c>
      <c r="G23" s="75">
        <f>F23/E23</f>
        <v>3.1558870385376531E-3</v>
      </c>
      <c r="H23" s="15"/>
    </row>
    <row r="24" spans="1:8" ht="15.75" x14ac:dyDescent="0.25">
      <c r="A24" s="93" t="s">
        <v>149</v>
      </c>
      <c r="B24" s="13"/>
      <c r="C24" s="14"/>
      <c r="D24" s="73">
        <v>1</v>
      </c>
      <c r="E24" s="74">
        <v>550000</v>
      </c>
      <c r="F24" s="74">
        <v>128841</v>
      </c>
      <c r="G24" s="75">
        <f>F24/E24</f>
        <v>0.23425636363636362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148772</v>
      </c>
      <c r="F25" s="74">
        <v>19870</v>
      </c>
      <c r="G25" s="75">
        <f>F25/E25</f>
        <v>0.13356007850939694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142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155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97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102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9480030</v>
      </c>
      <c r="F39" s="82">
        <f>SUM(F9:F38)</f>
        <v>1487693</v>
      </c>
      <c r="G39" s="83">
        <f>F39/E39</f>
        <v>0.15692914473899344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2</v>
      </c>
      <c r="E44" s="74">
        <v>244392</v>
      </c>
      <c r="F44" s="74">
        <v>60230.01</v>
      </c>
      <c r="G44" s="75">
        <f>1-(+F44/E44)</f>
        <v>0.75355163016792692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48</v>
      </c>
      <c r="E46" s="74">
        <v>1782085</v>
      </c>
      <c r="F46" s="74">
        <v>114795.18</v>
      </c>
      <c r="G46" s="75">
        <f>1-(+F46/E46)</f>
        <v>0.93558377967380901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198273.5</v>
      </c>
      <c r="F47" s="74">
        <v>80866.009999999995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59</v>
      </c>
      <c r="E48" s="74">
        <v>4607305</v>
      </c>
      <c r="F48" s="74">
        <v>352661.67</v>
      </c>
      <c r="G48" s="75">
        <f>1-(+F48/E48)</f>
        <v>0.92345597480522779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922575</v>
      </c>
      <c r="F50" s="74">
        <v>724472.71</v>
      </c>
      <c r="G50" s="75">
        <f>1-(+F50/E50)</f>
        <v>0.21472757228409622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524</v>
      </c>
      <c r="E54" s="74">
        <v>44435462.159999996</v>
      </c>
      <c r="F54" s="74">
        <v>4666587.5999999996</v>
      </c>
      <c r="G54" s="75">
        <f>1-(+F54/E54)</f>
        <v>0.89498055442302171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125</v>
      </c>
      <c r="B56" s="30"/>
      <c r="C56" s="14"/>
      <c r="D56" s="73">
        <v>255</v>
      </c>
      <c r="E56" s="74">
        <v>45031741.729999997</v>
      </c>
      <c r="F56" s="74">
        <v>5056127.57</v>
      </c>
      <c r="G56" s="75">
        <f>1-(+F56/E56)</f>
        <v>0.88772080812873322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903</v>
      </c>
      <c r="E62" s="82">
        <f>SUM(E44:E61)</f>
        <v>97221834.389999986</v>
      </c>
      <c r="F62" s="82">
        <f>SUM(F44:F61)</f>
        <v>11055740.75</v>
      </c>
      <c r="G62" s="83">
        <f>1-(+F62/E62)</f>
        <v>0.88628335579793205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12543433.75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100</v>
      </c>
      <c r="B11" s="13"/>
      <c r="C11" s="14"/>
      <c r="D11" s="137">
        <v>4</v>
      </c>
      <c r="E11" s="99">
        <v>1132498</v>
      </c>
      <c r="F11" s="74">
        <v>85923</v>
      </c>
      <c r="G11" s="75">
        <f t="shared" ref="G11:G23" si="0">F11/E11</f>
        <v>7.5870332662839143E-2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137">
        <v>1</v>
      </c>
      <c r="E13" s="99">
        <v>113957</v>
      </c>
      <c r="F13" s="74">
        <v>30841</v>
      </c>
      <c r="G13" s="75">
        <f t="shared" si="0"/>
        <v>0.27063717016067462</v>
      </c>
      <c r="H13" s="15"/>
    </row>
    <row r="14" spans="1:8" ht="15.75" x14ac:dyDescent="0.25">
      <c r="A14" s="93" t="s">
        <v>128</v>
      </c>
      <c r="B14" s="13"/>
      <c r="C14" s="14"/>
      <c r="D14" s="137">
        <v>4</v>
      </c>
      <c r="E14" s="99">
        <v>2386759</v>
      </c>
      <c r="F14" s="74">
        <v>88059.5</v>
      </c>
      <c r="G14" s="75">
        <f t="shared" si="0"/>
        <v>3.6895011184623162E-2</v>
      </c>
      <c r="H14" s="15"/>
    </row>
    <row r="15" spans="1:8" ht="15.75" x14ac:dyDescent="0.25">
      <c r="A15" s="93" t="s">
        <v>25</v>
      </c>
      <c r="B15" s="13"/>
      <c r="C15" s="14"/>
      <c r="D15" s="137">
        <v>1</v>
      </c>
      <c r="E15" s="99">
        <v>76705</v>
      </c>
      <c r="F15" s="74">
        <v>16551</v>
      </c>
      <c r="G15" s="75">
        <f t="shared" si="0"/>
        <v>0.21577472133498468</v>
      </c>
      <c r="H15" s="15"/>
    </row>
    <row r="16" spans="1:8" ht="15.75" x14ac:dyDescent="0.25">
      <c r="A16" s="93" t="s">
        <v>110</v>
      </c>
      <c r="B16" s="13"/>
      <c r="C16" s="14"/>
      <c r="D16" s="137">
        <v>2</v>
      </c>
      <c r="E16" s="99">
        <v>178819</v>
      </c>
      <c r="F16" s="74">
        <v>42893</v>
      </c>
      <c r="G16" s="75">
        <f t="shared" si="0"/>
        <v>0.23986824666282666</v>
      </c>
      <c r="H16" s="15"/>
    </row>
    <row r="17" spans="1:8" ht="15.75" x14ac:dyDescent="0.25">
      <c r="A17" s="93" t="s">
        <v>130</v>
      </c>
      <c r="B17" s="13"/>
      <c r="C17" s="14"/>
      <c r="D17" s="137"/>
      <c r="E17" s="99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137">
        <v>2</v>
      </c>
      <c r="E18" s="99">
        <v>298936</v>
      </c>
      <c r="F18" s="74">
        <v>23369</v>
      </c>
      <c r="G18" s="75">
        <f t="shared" si="0"/>
        <v>7.8173923515401283E-2</v>
      </c>
      <c r="H18" s="15"/>
    </row>
    <row r="19" spans="1:8" ht="15.75" x14ac:dyDescent="0.25">
      <c r="A19" s="93" t="s">
        <v>15</v>
      </c>
      <c r="B19" s="13"/>
      <c r="C19" s="14"/>
      <c r="D19" s="137">
        <v>2</v>
      </c>
      <c r="E19" s="99">
        <v>1294639</v>
      </c>
      <c r="F19" s="74">
        <v>416022</v>
      </c>
      <c r="G19" s="75">
        <f t="shared" si="0"/>
        <v>0.321342088412291</v>
      </c>
      <c r="H19" s="15"/>
    </row>
    <row r="20" spans="1:8" ht="15.75" x14ac:dyDescent="0.25">
      <c r="A20" s="93" t="s">
        <v>101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123</v>
      </c>
      <c r="B21" s="13"/>
      <c r="C21" s="14"/>
      <c r="D21" s="137">
        <v>2</v>
      </c>
      <c r="E21" s="99">
        <v>354051</v>
      </c>
      <c r="F21" s="74">
        <v>105216</v>
      </c>
      <c r="G21" s="75">
        <f t="shared" si="0"/>
        <v>0.29717752527178287</v>
      </c>
      <c r="H21" s="15"/>
    </row>
    <row r="22" spans="1:8" ht="15.75" x14ac:dyDescent="0.25">
      <c r="A22" s="93" t="s">
        <v>154</v>
      </c>
      <c r="B22" s="13"/>
      <c r="C22" s="14"/>
      <c r="D22" s="137">
        <v>10</v>
      </c>
      <c r="E22" s="99">
        <v>2445302</v>
      </c>
      <c r="F22" s="74">
        <v>529276</v>
      </c>
      <c r="G22" s="75">
        <f t="shared" si="0"/>
        <v>0.21644606678438899</v>
      </c>
      <c r="H22" s="15"/>
    </row>
    <row r="23" spans="1:8" ht="15.75" x14ac:dyDescent="0.25">
      <c r="A23" s="93" t="s">
        <v>116</v>
      </c>
      <c r="B23" s="13"/>
      <c r="C23" s="14"/>
      <c r="D23" s="137">
        <v>2</v>
      </c>
      <c r="E23" s="99">
        <v>9683</v>
      </c>
      <c r="F23" s="74">
        <v>-10967.5</v>
      </c>
      <c r="G23" s="75">
        <f t="shared" si="0"/>
        <v>-1.1326551688526283</v>
      </c>
      <c r="H23" s="15"/>
    </row>
    <row r="24" spans="1:8" ht="15.75" x14ac:dyDescent="0.25">
      <c r="A24" s="93" t="s">
        <v>149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137">
        <v>4</v>
      </c>
      <c r="E25" s="99">
        <v>910227</v>
      </c>
      <c r="F25" s="74">
        <v>179449.5</v>
      </c>
      <c r="G25" s="75">
        <f>F25/E25</f>
        <v>0.19714807405185739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142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137">
        <v>1</v>
      </c>
      <c r="E30" s="99">
        <v>56179</v>
      </c>
      <c r="F30" s="74">
        <v>14970</v>
      </c>
      <c r="G30" s="75">
        <f>F30/E30</f>
        <v>0.26646967728154647</v>
      </c>
      <c r="H30" s="15"/>
    </row>
    <row r="31" spans="1:8" ht="15.75" x14ac:dyDescent="0.25">
      <c r="A31" s="70" t="s">
        <v>155</v>
      </c>
      <c r="B31" s="13"/>
      <c r="C31" s="14"/>
      <c r="D31" s="137">
        <v>2</v>
      </c>
      <c r="E31" s="99">
        <v>418513</v>
      </c>
      <c r="F31" s="74">
        <v>107391</v>
      </c>
      <c r="G31" s="75">
        <f>F31/E31</f>
        <v>0.2566013481062715</v>
      </c>
      <c r="H31" s="15"/>
    </row>
    <row r="32" spans="1:8" ht="15.75" x14ac:dyDescent="0.25">
      <c r="A32" s="70" t="s">
        <v>53</v>
      </c>
      <c r="B32" s="13"/>
      <c r="C32" s="14"/>
      <c r="D32" s="137">
        <v>1</v>
      </c>
      <c r="E32" s="99">
        <v>181878</v>
      </c>
      <c r="F32" s="74">
        <v>64524</v>
      </c>
      <c r="G32" s="75">
        <f>F32/E32</f>
        <v>0.35476528222214893</v>
      </c>
      <c r="H32" s="15"/>
    </row>
    <row r="33" spans="1:8" ht="15.75" x14ac:dyDescent="0.25">
      <c r="A33" s="70" t="s">
        <v>97</v>
      </c>
      <c r="B33" s="13"/>
      <c r="C33" s="14"/>
      <c r="D33" s="137">
        <v>1</v>
      </c>
      <c r="E33" s="99">
        <v>41161</v>
      </c>
      <c r="F33" s="74">
        <v>20895</v>
      </c>
      <c r="G33" s="75">
        <f>F33/E33</f>
        <v>0.50764072787347247</v>
      </c>
      <c r="H33" s="15"/>
    </row>
    <row r="34" spans="1:8" ht="15.75" x14ac:dyDescent="0.25">
      <c r="A34" s="70" t="s">
        <v>102</v>
      </c>
      <c r="B34" s="13"/>
      <c r="C34" s="14"/>
      <c r="D34" s="137">
        <v>2</v>
      </c>
      <c r="E34" s="99">
        <v>1520672</v>
      </c>
      <c r="F34" s="74">
        <v>274949.5</v>
      </c>
      <c r="G34" s="75">
        <f>F34/E34</f>
        <v>0.18080789282632942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41</v>
      </c>
      <c r="E39" s="82">
        <f>SUM(E9:E38)</f>
        <v>11419979</v>
      </c>
      <c r="F39" s="82">
        <f>SUM(F9:F38)</f>
        <v>1989362</v>
      </c>
      <c r="G39" s="83">
        <f>F39/E39</f>
        <v>0.17420014520166807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99</v>
      </c>
      <c r="E44" s="74">
        <v>12924697.25</v>
      </c>
      <c r="F44" s="74">
        <v>812582.54</v>
      </c>
      <c r="G44" s="75">
        <f>1-(+F44/E44)</f>
        <v>0.937129472026898</v>
      </c>
      <c r="H44" s="15"/>
    </row>
    <row r="45" spans="1:8" ht="15.75" x14ac:dyDescent="0.25">
      <c r="A45" s="27" t="s">
        <v>34</v>
      </c>
      <c r="B45" s="28"/>
      <c r="C45" s="14"/>
      <c r="D45" s="73">
        <v>21</v>
      </c>
      <c r="E45" s="74">
        <v>7700844.5099999998</v>
      </c>
      <c r="F45" s="74">
        <v>720041.56</v>
      </c>
      <c r="G45" s="75">
        <f t="shared" ref="G45:G53" si="1">1-(+F45/E45)</f>
        <v>0.90649836403462192</v>
      </c>
      <c r="H45" s="15"/>
    </row>
    <row r="46" spans="1:8" ht="15.75" x14ac:dyDescent="0.25">
      <c r="A46" s="27" t="s">
        <v>35</v>
      </c>
      <c r="B46" s="28"/>
      <c r="C46" s="14"/>
      <c r="D46" s="73">
        <v>91</v>
      </c>
      <c r="E46" s="74">
        <v>6219303.25</v>
      </c>
      <c r="F46" s="74">
        <v>479813.29</v>
      </c>
      <c r="G46" s="75">
        <f t="shared" si="1"/>
        <v>0.92285095762133806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110</v>
      </c>
      <c r="E48" s="74">
        <v>19280704.789999999</v>
      </c>
      <c r="F48" s="74">
        <v>1263310.73</v>
      </c>
      <c r="G48" s="75">
        <f t="shared" si="1"/>
        <v>0.93447797973364433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2351350</v>
      </c>
      <c r="F50" s="74">
        <v>122242</v>
      </c>
      <c r="G50" s="75">
        <f t="shared" si="1"/>
        <v>0.9480119931103409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208990</v>
      </c>
      <c r="F51" s="74">
        <v>27300</v>
      </c>
      <c r="G51" s="75">
        <f t="shared" si="1"/>
        <v>0.86937174027465436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390175</v>
      </c>
      <c r="F52" s="74">
        <v>-26800</v>
      </c>
      <c r="G52" s="75">
        <f t="shared" si="1"/>
        <v>1.0686871275709617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197000</v>
      </c>
      <c r="F53" s="74">
        <v>15200</v>
      </c>
      <c r="G53" s="75">
        <f t="shared" si="1"/>
        <v>0.92284263959390866</v>
      </c>
      <c r="H53" s="15"/>
    </row>
    <row r="54" spans="1:8" ht="15.75" x14ac:dyDescent="0.25">
      <c r="A54" s="27" t="s">
        <v>61</v>
      </c>
      <c r="B54" s="30"/>
      <c r="C54" s="14"/>
      <c r="D54" s="73">
        <v>1271</v>
      </c>
      <c r="E54" s="74">
        <v>119821119.40000001</v>
      </c>
      <c r="F54" s="74">
        <v>13371538.890000001</v>
      </c>
      <c r="G54" s="75">
        <f>1-(+F54/E54)</f>
        <v>0.88840415648795878</v>
      </c>
      <c r="H54" s="15"/>
    </row>
    <row r="55" spans="1:8" ht="15.75" x14ac:dyDescent="0.25">
      <c r="A55" s="27" t="s">
        <v>62</v>
      </c>
      <c r="B55" s="30"/>
      <c r="C55" s="14"/>
      <c r="D55" s="73">
        <v>15</v>
      </c>
      <c r="E55" s="74">
        <v>459485.82</v>
      </c>
      <c r="F55" s="74">
        <v>58351.62</v>
      </c>
      <c r="G55" s="75">
        <f>1-(+F55/E55)</f>
        <v>0.87300670127317526</v>
      </c>
      <c r="H55" s="15"/>
    </row>
    <row r="56" spans="1:8" ht="15.75" x14ac:dyDescent="0.25">
      <c r="A56" s="72" t="s">
        <v>125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1633</v>
      </c>
      <c r="E62" s="82">
        <f>SUM(E44:E61)</f>
        <v>169553670.01999998</v>
      </c>
      <c r="F62" s="82">
        <f>SUM(F44:F61)</f>
        <v>16843580.630000003</v>
      </c>
      <c r="G62" s="83">
        <f>1-(F62/E62)</f>
        <v>0.90065929786118348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18832942.630000003</v>
      </c>
      <c r="G64" s="36"/>
      <c r="H64" s="2"/>
    </row>
    <row r="65" spans="1:8" ht="18" x14ac:dyDescent="0.25">
      <c r="A65" s="38"/>
      <c r="B65" s="39"/>
      <c r="C65" s="39"/>
      <c r="D65" s="113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96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126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111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117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129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0</v>
      </c>
      <c r="E39" s="82">
        <f>SUM(E9:E38)</f>
        <v>0</v>
      </c>
      <c r="F39" s="82">
        <f>SUM(F9:F38)</f>
        <v>0</v>
      </c>
      <c r="G39" s="83">
        <v>0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9</v>
      </c>
      <c r="E44" s="74">
        <v>552666.75</v>
      </c>
      <c r="F44" s="74">
        <v>43994.35</v>
      </c>
      <c r="G44" s="75">
        <f>1-(+F44/E44)</f>
        <v>0.92039624240104911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16</v>
      </c>
      <c r="E46" s="74">
        <v>444272.75</v>
      </c>
      <c r="F46" s="74">
        <v>53299.27</v>
      </c>
      <c r="G46" s="75">
        <f>1-(+F46/E46)</f>
        <v>0.88003029670399546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21</v>
      </c>
      <c r="E47" s="74">
        <v>1834218</v>
      </c>
      <c r="F47" s="74">
        <v>161056.39000000001</v>
      </c>
      <c r="G47" s="75">
        <f>1-(+F47/E47)</f>
        <v>0.91219343066091385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12</v>
      </c>
      <c r="E48" s="74">
        <v>765272.01</v>
      </c>
      <c r="F48" s="74">
        <v>74821.789999999994</v>
      </c>
      <c r="G48" s="75">
        <f>1-(+F48/E48)</f>
        <v>0.90222850303906976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6</v>
      </c>
      <c r="E50" s="74">
        <v>464265</v>
      </c>
      <c r="F50" s="74">
        <v>27755</v>
      </c>
      <c r="G50" s="75">
        <f>1-(+F50/E50)</f>
        <v>0.94021733277330832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329</v>
      </c>
      <c r="E53" s="74">
        <v>26171875.050000001</v>
      </c>
      <c r="F53" s="74">
        <v>3105359.97</v>
      </c>
      <c r="G53" s="75">
        <f>1-(+F53/E53)</f>
        <v>0.88134744017891831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393</v>
      </c>
      <c r="E60" s="82">
        <f>SUM(E44:E59)</f>
        <v>30232569.560000002</v>
      </c>
      <c r="F60" s="82">
        <f>SUM(F44:F59)</f>
        <v>3466286.77</v>
      </c>
      <c r="G60" s="83">
        <f>1-(F60/E60)</f>
        <v>0.88534594245716502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3466286.77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147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829706</v>
      </c>
      <c r="F10" s="74">
        <v>95208</v>
      </c>
      <c r="G10" s="103">
        <f>F10/E10</f>
        <v>0.11474907979452963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293498</v>
      </c>
      <c r="F11" s="74">
        <v>153270</v>
      </c>
      <c r="G11" s="103">
        <f>F11/E11</f>
        <v>0.52221820932340257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93500</v>
      </c>
      <c r="F12" s="74">
        <v>29793</v>
      </c>
      <c r="G12" s="103">
        <f>F12/E12</f>
        <v>0.3186417112299465</v>
      </c>
      <c r="H12" s="15"/>
    </row>
    <row r="13" spans="1:8" ht="15.75" x14ac:dyDescent="0.25">
      <c r="A13" s="93" t="s">
        <v>74</v>
      </c>
      <c r="B13" s="13"/>
      <c r="C13" s="14"/>
      <c r="D13" s="73">
        <v>17</v>
      </c>
      <c r="E13" s="74">
        <v>4838774</v>
      </c>
      <c r="F13" s="74">
        <v>892197.5</v>
      </c>
      <c r="G13" s="103">
        <f>F13/E13</f>
        <v>0.18438503224163807</v>
      </c>
      <c r="H13" s="15"/>
    </row>
    <row r="14" spans="1:8" ht="15.75" x14ac:dyDescent="0.25">
      <c r="A14" s="93" t="s">
        <v>120</v>
      </c>
      <c r="B14" s="13"/>
      <c r="C14" s="14"/>
      <c r="D14" s="73"/>
      <c r="E14" s="74"/>
      <c r="F14" s="74"/>
      <c r="G14" s="103"/>
      <c r="H14" s="15"/>
    </row>
    <row r="15" spans="1:8" ht="15.75" x14ac:dyDescent="0.25">
      <c r="A15" s="93" t="s">
        <v>112</v>
      </c>
      <c r="B15" s="13"/>
      <c r="C15" s="14"/>
      <c r="D15" s="73"/>
      <c r="E15" s="74"/>
      <c r="F15" s="74"/>
      <c r="G15" s="103"/>
      <c r="H15" s="15"/>
    </row>
    <row r="16" spans="1:8" ht="15.75" x14ac:dyDescent="0.25">
      <c r="A16" s="93" t="s">
        <v>121</v>
      </c>
      <c r="B16" s="13"/>
      <c r="C16" s="14"/>
      <c r="D16" s="73"/>
      <c r="E16" s="74"/>
      <c r="F16" s="74"/>
      <c r="G16" s="103"/>
      <c r="H16" s="15"/>
    </row>
    <row r="17" spans="1:8" ht="15.75" x14ac:dyDescent="0.25">
      <c r="A17" s="93" t="s">
        <v>148</v>
      </c>
      <c r="B17" s="13"/>
      <c r="C17" s="14"/>
      <c r="D17" s="73"/>
      <c r="E17" s="74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1463085</v>
      </c>
      <c r="F18" s="74">
        <v>495622</v>
      </c>
      <c r="G18" s="103">
        <f>F18/E18</f>
        <v>0.33875133707200883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3332541</v>
      </c>
      <c r="F19" s="74">
        <v>518210</v>
      </c>
      <c r="G19" s="103">
        <f>F19/E19</f>
        <v>0.15549996234104846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3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4167381</v>
      </c>
      <c r="F21" s="74">
        <v>793404.5</v>
      </c>
      <c r="G21" s="103">
        <f>F21/E21</f>
        <v>0.19038444049152214</v>
      </c>
      <c r="H21" s="15"/>
    </row>
    <row r="22" spans="1:8" ht="15.75" x14ac:dyDescent="0.25">
      <c r="A22" s="93" t="s">
        <v>97</v>
      </c>
      <c r="B22" s="13"/>
      <c r="C22" s="14"/>
      <c r="D22" s="73"/>
      <c r="E22" s="74"/>
      <c r="F22" s="74"/>
      <c r="G22" s="103"/>
      <c r="H22" s="15"/>
    </row>
    <row r="23" spans="1:8" ht="15.75" x14ac:dyDescent="0.25">
      <c r="A23" s="93" t="s">
        <v>150</v>
      </c>
      <c r="B23" s="13"/>
      <c r="C23" s="14"/>
      <c r="D23" s="73">
        <v>1</v>
      </c>
      <c r="E23" s="74">
        <v>158739</v>
      </c>
      <c r="F23" s="74">
        <v>30136</v>
      </c>
      <c r="G23" s="103">
        <f>F23/E23</f>
        <v>0.189846225565236</v>
      </c>
      <c r="H23" s="15"/>
    </row>
    <row r="24" spans="1:8" ht="15.75" x14ac:dyDescent="0.25">
      <c r="A24" s="93" t="s">
        <v>144</v>
      </c>
      <c r="B24" s="13"/>
      <c r="C24" s="14"/>
      <c r="D24" s="73">
        <v>1</v>
      </c>
      <c r="E24" s="74">
        <v>419032</v>
      </c>
      <c r="F24" s="74">
        <v>107503.49</v>
      </c>
      <c r="G24" s="103">
        <f>F24/E24</f>
        <v>0.25655198171022742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1804967</v>
      </c>
      <c r="F25" s="74">
        <v>474209</v>
      </c>
      <c r="G25" s="103">
        <f>F25/E25</f>
        <v>0.26272447086290218</v>
      </c>
      <c r="H25" s="15"/>
    </row>
    <row r="26" spans="1:8" ht="15.75" x14ac:dyDescent="0.25">
      <c r="A26" s="94" t="s">
        <v>21</v>
      </c>
      <c r="B26" s="13"/>
      <c r="C26" s="14"/>
      <c r="D26" s="73">
        <v>17</v>
      </c>
      <c r="E26" s="74">
        <v>191844</v>
      </c>
      <c r="F26" s="74">
        <v>191844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>
        <v>49620</v>
      </c>
      <c r="F28" s="74">
        <v>-2630</v>
      </c>
      <c r="G28" s="103">
        <f>F28/E28</f>
        <v>-5.3002821442966544E-2</v>
      </c>
      <c r="H28" s="15"/>
    </row>
    <row r="29" spans="1:8" ht="15.75" x14ac:dyDescent="0.25">
      <c r="A29" s="70" t="s">
        <v>152</v>
      </c>
      <c r="B29" s="13"/>
      <c r="C29" s="14"/>
      <c r="D29" s="73">
        <v>1</v>
      </c>
      <c r="E29" s="74">
        <v>1675334</v>
      </c>
      <c r="F29" s="74">
        <v>353083.5</v>
      </c>
      <c r="G29" s="103">
        <f>F29/E29</f>
        <v>0.21075409440744353</v>
      </c>
      <c r="H29" s="15"/>
    </row>
    <row r="30" spans="1:8" ht="15.75" x14ac:dyDescent="0.25">
      <c r="A30" s="70" t="s">
        <v>115</v>
      </c>
      <c r="B30" s="13"/>
      <c r="C30" s="14"/>
      <c r="D30" s="73"/>
      <c r="E30" s="74"/>
      <c r="F30" s="74"/>
      <c r="G30" s="103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143</v>
      </c>
      <c r="B32" s="13"/>
      <c r="C32" s="14"/>
      <c r="D32" s="73">
        <v>2</v>
      </c>
      <c r="E32" s="74">
        <v>459319</v>
      </c>
      <c r="F32" s="74">
        <v>130596.68</v>
      </c>
      <c r="G32" s="103">
        <f>F32/E32</f>
        <v>0.28432675330217122</v>
      </c>
      <c r="H32" s="15"/>
    </row>
    <row r="33" spans="1:8" ht="15.75" x14ac:dyDescent="0.25">
      <c r="A33" s="70" t="s">
        <v>153</v>
      </c>
      <c r="B33" s="13"/>
      <c r="C33" s="14"/>
      <c r="D33" s="73">
        <v>2</v>
      </c>
      <c r="E33" s="74">
        <v>849136</v>
      </c>
      <c r="F33" s="74">
        <v>-73560.38</v>
      </c>
      <c r="G33" s="103">
        <f>F33/E33</f>
        <v>-8.66296800512521E-2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2947362</v>
      </c>
      <c r="F34" s="74">
        <v>562081</v>
      </c>
      <c r="G34" s="103">
        <f>F34/E34</f>
        <v>0.19070646903909327</v>
      </c>
      <c r="H34" s="15"/>
    </row>
    <row r="35" spans="1:8" x14ac:dyDescent="0.2">
      <c r="A35" s="16" t="s">
        <v>28</v>
      </c>
      <c r="B35" s="13"/>
      <c r="C35" s="14"/>
      <c r="D35" s="77"/>
      <c r="E35" s="95">
        <v>1000</v>
      </c>
      <c r="F35" s="74">
        <v>200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61</v>
      </c>
      <c r="E39" s="136">
        <f>SUM(E9:E38)</f>
        <v>23574838</v>
      </c>
      <c r="F39" s="136">
        <f>SUM(F9:F38)</f>
        <v>4751168.29</v>
      </c>
      <c r="G39" s="109">
        <f>F39/E39</f>
        <v>0.20153556474067819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10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93</v>
      </c>
      <c r="E44" s="74">
        <v>18448769.800000001</v>
      </c>
      <c r="F44" s="74">
        <v>921951.13</v>
      </c>
      <c r="G44" s="103">
        <f>1-(+F44/E44)</f>
        <v>0.95002641693756729</v>
      </c>
      <c r="H44" s="15"/>
    </row>
    <row r="45" spans="1:8" ht="15.75" x14ac:dyDescent="0.25">
      <c r="A45" s="27" t="s">
        <v>34</v>
      </c>
      <c r="B45" s="28"/>
      <c r="C45" s="14"/>
      <c r="D45" s="73">
        <v>13</v>
      </c>
      <c r="E45" s="74">
        <v>8599087.1300000008</v>
      </c>
      <c r="F45" s="74">
        <v>806462.03</v>
      </c>
      <c r="G45" s="103">
        <f>1-(+F45/E45)</f>
        <v>0.90621539033062459</v>
      </c>
      <c r="H45" s="15"/>
    </row>
    <row r="46" spans="1:8" ht="15.75" x14ac:dyDescent="0.25">
      <c r="A46" s="27" t="s">
        <v>35</v>
      </c>
      <c r="B46" s="28"/>
      <c r="C46" s="14"/>
      <c r="D46" s="73">
        <v>252</v>
      </c>
      <c r="E46" s="74">
        <v>16953587</v>
      </c>
      <c r="F46" s="74">
        <v>958919.48</v>
      </c>
      <c r="G46" s="103">
        <f>1-(+F46/E46)</f>
        <v>0.94343854902210367</v>
      </c>
      <c r="H46" s="15"/>
    </row>
    <row r="47" spans="1:8" ht="15.75" x14ac:dyDescent="0.25">
      <c r="A47" s="27" t="s">
        <v>36</v>
      </c>
      <c r="B47" s="28"/>
      <c r="C47" s="14"/>
      <c r="D47" s="73">
        <v>17</v>
      </c>
      <c r="E47" s="74">
        <v>1701843.5</v>
      </c>
      <c r="F47" s="74">
        <v>173573.27</v>
      </c>
      <c r="G47" s="103">
        <f>1-(+F47/E47)</f>
        <v>0.89800867706108112</v>
      </c>
      <c r="H47" s="15"/>
    </row>
    <row r="48" spans="1:8" ht="15.75" x14ac:dyDescent="0.25">
      <c r="A48" s="27" t="s">
        <v>37</v>
      </c>
      <c r="B48" s="28"/>
      <c r="C48" s="14"/>
      <c r="D48" s="73">
        <v>106</v>
      </c>
      <c r="E48" s="74">
        <v>20566662</v>
      </c>
      <c r="F48" s="74">
        <v>1429411.65</v>
      </c>
      <c r="G48" s="103">
        <f>1-(+F48/E48)</f>
        <v>0.93049860740649115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15"/>
    </row>
    <row r="50" spans="1:8" ht="15.75" x14ac:dyDescent="0.25">
      <c r="A50" s="27" t="s">
        <v>39</v>
      </c>
      <c r="B50" s="28"/>
      <c r="C50" s="14"/>
      <c r="D50" s="73">
        <v>46</v>
      </c>
      <c r="E50" s="74">
        <v>15783319.5</v>
      </c>
      <c r="F50" s="74">
        <v>761235.6</v>
      </c>
      <c r="G50" s="103">
        <f t="shared" ref="G50:G55" si="0">1-(+F50/E50)</f>
        <v>0.95176961348339939</v>
      </c>
      <c r="H50" s="15"/>
    </row>
    <row r="51" spans="1:8" ht="15.75" x14ac:dyDescent="0.25">
      <c r="A51" s="27" t="s">
        <v>40</v>
      </c>
      <c r="B51" s="28"/>
      <c r="C51" s="14"/>
      <c r="D51" s="73">
        <v>8</v>
      </c>
      <c r="E51" s="74">
        <v>1016760</v>
      </c>
      <c r="F51" s="74">
        <v>79620</v>
      </c>
      <c r="G51" s="103">
        <f t="shared" si="0"/>
        <v>0.92169243479287144</v>
      </c>
      <c r="H51" s="15"/>
    </row>
    <row r="52" spans="1:8" ht="15.75" x14ac:dyDescent="0.25">
      <c r="A52" s="54" t="s">
        <v>41</v>
      </c>
      <c r="B52" s="28"/>
      <c r="C52" s="14"/>
      <c r="D52" s="73">
        <v>6</v>
      </c>
      <c r="E52" s="74">
        <v>988275</v>
      </c>
      <c r="F52" s="74">
        <v>52150</v>
      </c>
      <c r="G52" s="103">
        <f t="shared" si="0"/>
        <v>0.94723128683817759</v>
      </c>
      <c r="H52" s="15"/>
    </row>
    <row r="53" spans="1:8" ht="15.75" x14ac:dyDescent="0.25">
      <c r="A53" s="55" t="s">
        <v>60</v>
      </c>
      <c r="B53" s="28"/>
      <c r="C53" s="14"/>
      <c r="D53" s="73">
        <v>2</v>
      </c>
      <c r="E53" s="74">
        <v>162700</v>
      </c>
      <c r="F53" s="74">
        <v>12900</v>
      </c>
      <c r="G53" s="103">
        <f t="shared" si="0"/>
        <v>0.92071296865396435</v>
      </c>
      <c r="H53" s="15"/>
    </row>
    <row r="54" spans="1:8" ht="15.75" x14ac:dyDescent="0.25">
      <c r="A54" s="27" t="s">
        <v>98</v>
      </c>
      <c r="B54" s="28"/>
      <c r="C54" s="14"/>
      <c r="D54" s="73">
        <v>1231</v>
      </c>
      <c r="E54" s="74">
        <v>152556205.71000001</v>
      </c>
      <c r="F54" s="74">
        <v>16402404.050000001</v>
      </c>
      <c r="G54" s="103">
        <f t="shared" si="0"/>
        <v>0.89248287885987432</v>
      </c>
      <c r="H54" s="15"/>
    </row>
    <row r="55" spans="1:8" ht="15.75" x14ac:dyDescent="0.25">
      <c r="A55" s="71" t="s">
        <v>99</v>
      </c>
      <c r="B55" s="30"/>
      <c r="C55" s="14"/>
      <c r="D55" s="73">
        <v>3</v>
      </c>
      <c r="E55" s="74">
        <v>553313</v>
      </c>
      <c r="F55" s="74">
        <v>55741.72</v>
      </c>
      <c r="G55" s="103">
        <f t="shared" si="0"/>
        <v>0.89925824985134994</v>
      </c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104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29</v>
      </c>
      <c r="B58" s="28"/>
      <c r="C58" s="14"/>
      <c r="D58" s="77"/>
      <c r="E58" s="95"/>
      <c r="F58" s="74"/>
      <c r="G58" s="104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15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1777</v>
      </c>
      <c r="E61" s="82">
        <f>SUM(E44:E60)</f>
        <v>237330522.64000002</v>
      </c>
      <c r="F61" s="82">
        <f>SUM(F44:F60)</f>
        <v>21654368.93</v>
      </c>
      <c r="G61" s="109">
        <f>1-(+F61/E61)</f>
        <v>0.90875860092025795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26405537.219999999</v>
      </c>
      <c r="G63" s="36"/>
      <c r="H63" s="2"/>
    </row>
    <row r="64" spans="1:8" ht="18" x14ac:dyDescent="0.25">
      <c r="A64" s="35"/>
      <c r="B64" s="36"/>
      <c r="C64" s="36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117"/>
      <c r="D5" s="61" t="s">
        <v>77</v>
      </c>
      <c r="E5" s="62"/>
      <c r="F5" s="8"/>
      <c r="G5" s="118"/>
      <c r="H5" s="2"/>
    </row>
    <row r="6" spans="1:8" ht="18" x14ac:dyDescent="0.25">
      <c r="A6" s="23" t="s">
        <v>3</v>
      </c>
      <c r="B6" s="117"/>
      <c r="C6" s="117"/>
      <c r="D6" s="117"/>
      <c r="E6" s="117"/>
      <c r="F6" s="118"/>
      <c r="G6" s="118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0"/>
      <c r="G9" s="103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0"/>
      <c r="G10" s="103"/>
      <c r="H10" s="15"/>
    </row>
    <row r="11" spans="1:8" ht="15.75" x14ac:dyDescent="0.25">
      <c r="A11" s="93" t="s">
        <v>119</v>
      </c>
      <c r="B11" s="13"/>
      <c r="C11" s="14"/>
      <c r="D11" s="73"/>
      <c r="E11" s="99"/>
      <c r="F11" s="110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0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18</v>
      </c>
      <c r="E13" s="99">
        <v>2487270</v>
      </c>
      <c r="F13" s="110">
        <v>430345.56</v>
      </c>
      <c r="G13" s="103">
        <f>F13/E13</f>
        <v>0.17301923795969074</v>
      </c>
      <c r="H13" s="15"/>
    </row>
    <row r="14" spans="1:8" ht="15.75" x14ac:dyDescent="0.25">
      <c r="A14" s="93" t="s">
        <v>106</v>
      </c>
      <c r="B14" s="13"/>
      <c r="C14" s="14"/>
      <c r="D14" s="73">
        <v>3</v>
      </c>
      <c r="E14" s="99">
        <v>512964</v>
      </c>
      <c r="F14" s="110">
        <v>120347.5</v>
      </c>
      <c r="G14" s="103">
        <f>F14/E14</f>
        <v>0.23461198056783711</v>
      </c>
      <c r="H14" s="15"/>
    </row>
    <row r="15" spans="1:8" ht="15.75" x14ac:dyDescent="0.25">
      <c r="A15" s="93" t="s">
        <v>108</v>
      </c>
      <c r="B15" s="13"/>
      <c r="C15" s="14"/>
      <c r="D15" s="73"/>
      <c r="E15" s="99"/>
      <c r="F15" s="110"/>
      <c r="G15" s="103"/>
      <c r="H15" s="15"/>
    </row>
    <row r="16" spans="1:8" ht="15.75" x14ac:dyDescent="0.25">
      <c r="A16" s="93" t="s">
        <v>103</v>
      </c>
      <c r="B16" s="13"/>
      <c r="C16" s="14"/>
      <c r="D16" s="73">
        <v>1</v>
      </c>
      <c r="E16" s="99">
        <v>37049</v>
      </c>
      <c r="F16" s="110">
        <v>20769</v>
      </c>
      <c r="G16" s="103">
        <f>F16/E16</f>
        <v>0.56058193203595241</v>
      </c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420850</v>
      </c>
      <c r="F17" s="110">
        <v>106449</v>
      </c>
      <c r="G17" s="103">
        <f>F17/E17</f>
        <v>0.25293810146132828</v>
      </c>
      <c r="H17" s="15"/>
    </row>
    <row r="18" spans="1:8" ht="15.75" x14ac:dyDescent="0.25">
      <c r="A18" s="70" t="s">
        <v>113</v>
      </c>
      <c r="B18" s="13"/>
      <c r="C18" s="14"/>
      <c r="D18" s="73">
        <v>1</v>
      </c>
      <c r="E18" s="99">
        <v>467427</v>
      </c>
      <c r="F18" s="110">
        <v>200578</v>
      </c>
      <c r="G18" s="103">
        <f>F18/E18</f>
        <v>0.4291108558127793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0"/>
      <c r="G19" s="103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925628</v>
      </c>
      <c r="F20" s="110">
        <v>281761</v>
      </c>
      <c r="G20" s="103">
        <f>F20/E20</f>
        <v>0.30439982368726959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0"/>
      <c r="G21" s="103"/>
      <c r="H21" s="15"/>
    </row>
    <row r="22" spans="1:8" ht="15.75" x14ac:dyDescent="0.25">
      <c r="A22" s="93" t="s">
        <v>97</v>
      </c>
      <c r="B22" s="13"/>
      <c r="C22" s="14"/>
      <c r="D22" s="73"/>
      <c r="E22" s="99"/>
      <c r="F22" s="110"/>
      <c r="G22" s="103"/>
      <c r="H22" s="15"/>
    </row>
    <row r="23" spans="1:8" ht="15.75" x14ac:dyDescent="0.25">
      <c r="A23" s="93" t="s">
        <v>114</v>
      </c>
      <c r="B23" s="13"/>
      <c r="C23" s="14"/>
      <c r="D23" s="73">
        <v>3</v>
      </c>
      <c r="E23" s="99">
        <v>1044676</v>
      </c>
      <c r="F23" s="110">
        <v>352603.35</v>
      </c>
      <c r="G23" s="103">
        <f t="shared" ref="G23:G29" si="0">F23/E23</f>
        <v>0.33752412231160661</v>
      </c>
      <c r="H23" s="15"/>
    </row>
    <row r="24" spans="1:8" ht="15.75" x14ac:dyDescent="0.25">
      <c r="A24" s="93" t="s">
        <v>18</v>
      </c>
      <c r="B24" s="13"/>
      <c r="C24" s="14"/>
      <c r="D24" s="73">
        <v>3</v>
      </c>
      <c r="E24" s="99">
        <v>2437624</v>
      </c>
      <c r="F24" s="110">
        <v>345060.5</v>
      </c>
      <c r="G24" s="103">
        <f t="shared" si="0"/>
        <v>0.14155608083937474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899461</v>
      </c>
      <c r="F25" s="110">
        <v>170235</v>
      </c>
      <c r="G25" s="103">
        <f t="shared" si="0"/>
        <v>0.18926334771602105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0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0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0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47010</v>
      </c>
      <c r="F29" s="110">
        <v>14134</v>
      </c>
      <c r="G29" s="103">
        <f t="shared" si="0"/>
        <v>0.30065943416294405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0"/>
      <c r="G30" s="103"/>
      <c r="H30" s="15"/>
    </row>
    <row r="31" spans="1:8" ht="15.75" x14ac:dyDescent="0.25">
      <c r="A31" s="70" t="s">
        <v>156</v>
      </c>
      <c r="B31" s="13"/>
      <c r="C31" s="14"/>
      <c r="D31" s="73">
        <v>1</v>
      </c>
      <c r="E31" s="99">
        <v>1838288</v>
      </c>
      <c r="F31" s="110">
        <v>154575</v>
      </c>
      <c r="G31" s="103">
        <f>F31/E31</f>
        <v>8.4086389075052434E-2</v>
      </c>
      <c r="H31" s="15"/>
    </row>
    <row r="32" spans="1:8" ht="15.75" x14ac:dyDescent="0.25">
      <c r="A32" s="70" t="s">
        <v>109</v>
      </c>
      <c r="B32" s="13"/>
      <c r="C32" s="14"/>
      <c r="D32" s="73">
        <v>1</v>
      </c>
      <c r="E32" s="99">
        <v>111135</v>
      </c>
      <c r="F32" s="110">
        <v>27005</v>
      </c>
      <c r="G32" s="103">
        <f>F32/E32</f>
        <v>0.24299275655734018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0"/>
      <c r="G33" s="103"/>
      <c r="H33" s="15"/>
    </row>
    <row r="34" spans="1:8" ht="15.75" x14ac:dyDescent="0.25">
      <c r="A34" s="70" t="s">
        <v>76</v>
      </c>
      <c r="B34" s="13"/>
      <c r="C34" s="14"/>
      <c r="D34" s="73">
        <v>5</v>
      </c>
      <c r="E34" s="99">
        <v>2100825</v>
      </c>
      <c r="F34" s="110">
        <v>459146</v>
      </c>
      <c r="G34" s="103">
        <f>F34/E34</f>
        <v>0.21855509145216759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0"/>
      <c r="G35" s="104"/>
      <c r="H35" s="15"/>
    </row>
    <row r="36" spans="1:8" x14ac:dyDescent="0.2">
      <c r="A36" s="16" t="s">
        <v>44</v>
      </c>
      <c r="B36" s="13"/>
      <c r="C36" s="14"/>
      <c r="D36" s="77"/>
      <c r="E36" s="99"/>
      <c r="F36" s="110">
        <v>-99.9</v>
      </c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45</v>
      </c>
      <c r="E39" s="82">
        <f>SUM(E9:E38)</f>
        <v>13330207</v>
      </c>
      <c r="F39" s="82">
        <f>SUM(F9:F38)</f>
        <v>2682909.0100000002</v>
      </c>
      <c r="G39" s="105">
        <f>F39/E39</f>
        <v>0.20126536744703216</v>
      </c>
      <c r="H39" s="15"/>
    </row>
    <row r="40" spans="1:8" ht="15.75" x14ac:dyDescent="0.25">
      <c r="A40" s="119"/>
      <c r="B40" s="120"/>
      <c r="C40" s="21"/>
      <c r="D40" s="121"/>
      <c r="E40" s="122"/>
      <c r="F40" s="122"/>
      <c r="G40" s="123"/>
      <c r="H40" s="15"/>
    </row>
    <row r="41" spans="1:8" ht="18" x14ac:dyDescent="0.25">
      <c r="A41" s="23" t="s">
        <v>157</v>
      </c>
      <c r="B41" s="24"/>
      <c r="C41" s="2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26"/>
      <c r="D42" s="89"/>
      <c r="E42" s="25" t="s">
        <v>158</v>
      </c>
      <c r="F42" s="25" t="s">
        <v>158</v>
      </c>
      <c r="G42" s="107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108" t="s">
        <v>134</v>
      </c>
      <c r="H43" s="15"/>
    </row>
    <row r="44" spans="1:8" ht="15.75" x14ac:dyDescent="0.25">
      <c r="A44" s="27" t="s">
        <v>10</v>
      </c>
      <c r="B44" s="28"/>
      <c r="C44" s="14"/>
      <c r="D44" s="73"/>
      <c r="E44" s="110"/>
      <c r="F44" s="74"/>
      <c r="G44" s="103"/>
      <c r="H44" s="15"/>
    </row>
    <row r="45" spans="1:8" ht="15.75" x14ac:dyDescent="0.25">
      <c r="A45" s="27" t="s">
        <v>14</v>
      </c>
      <c r="B45" s="28"/>
      <c r="C45" s="14"/>
      <c r="D45" s="73">
        <v>8</v>
      </c>
      <c r="E45" s="110">
        <v>2765877</v>
      </c>
      <c r="F45" s="74">
        <v>135296.38</v>
      </c>
      <c r="G45" s="103">
        <f>1-(+F45/E45)</f>
        <v>0.95108373221224229</v>
      </c>
      <c r="H45" s="15"/>
    </row>
    <row r="46" spans="1:8" ht="15.75" x14ac:dyDescent="0.25">
      <c r="A46" s="27" t="s">
        <v>20</v>
      </c>
      <c r="B46" s="28"/>
      <c r="C46" s="14"/>
      <c r="D46" s="73"/>
      <c r="E46" s="110"/>
      <c r="F46" s="74"/>
      <c r="G46" s="103"/>
      <c r="H46" s="15"/>
    </row>
    <row r="47" spans="1:8" x14ac:dyDescent="0.2">
      <c r="A47" s="16" t="s">
        <v>159</v>
      </c>
      <c r="B47" s="30"/>
      <c r="C47" s="14"/>
      <c r="D47" s="77"/>
      <c r="E47" s="96"/>
      <c r="F47" s="74"/>
      <c r="G47" s="104"/>
      <c r="H47" s="15"/>
    </row>
    <row r="48" spans="1:8" x14ac:dyDescent="0.2">
      <c r="A48" s="16" t="s">
        <v>44</v>
      </c>
      <c r="B48" s="28"/>
      <c r="C48" s="14"/>
      <c r="D48" s="77"/>
      <c r="E48" s="95"/>
      <c r="F48" s="74"/>
      <c r="G48" s="104"/>
      <c r="H48" s="15"/>
    </row>
    <row r="49" spans="1:8" x14ac:dyDescent="0.2">
      <c r="A49" s="16" t="s">
        <v>30</v>
      </c>
      <c r="B49" s="28"/>
      <c r="C49" s="14"/>
      <c r="D49" s="77"/>
      <c r="E49" s="95"/>
      <c r="F49" s="74"/>
      <c r="G49" s="104"/>
      <c r="H49" s="15"/>
    </row>
    <row r="50" spans="1:8" ht="15.75" x14ac:dyDescent="0.25">
      <c r="A50" s="32"/>
      <c r="B50" s="18"/>
      <c r="C50" s="14"/>
      <c r="D50" s="77"/>
      <c r="E50" s="80"/>
      <c r="F50" s="80"/>
      <c r="G50" s="104"/>
      <c r="H50" s="15"/>
    </row>
    <row r="51" spans="1:8" ht="15.75" x14ac:dyDescent="0.25">
      <c r="A51" s="20" t="s">
        <v>160</v>
      </c>
      <c r="B51" s="20"/>
      <c r="C51" s="21"/>
      <c r="D51" s="135">
        <f>SUM(D44:D47)</f>
        <v>8</v>
      </c>
      <c r="E51" s="136">
        <f>SUM(E44:E50)</f>
        <v>2765877</v>
      </c>
      <c r="F51" s="136">
        <f>SUM(F44:F50)</f>
        <v>135296.38</v>
      </c>
      <c r="G51" s="109">
        <f>1-(+F51/E51)</f>
        <v>0.95108373221224229</v>
      </c>
      <c r="H51" s="15"/>
    </row>
    <row r="52" spans="1:8" ht="15.75" x14ac:dyDescent="0.25">
      <c r="A52" s="119"/>
      <c r="B52" s="120"/>
      <c r="C52" s="21"/>
      <c r="D52" s="138"/>
      <c r="E52" s="139"/>
      <c r="F52" s="139"/>
      <c r="G52" s="140"/>
      <c r="H52" s="15"/>
    </row>
    <row r="53" spans="1:8" ht="18" x14ac:dyDescent="0.25">
      <c r="A53" s="23" t="s">
        <v>32</v>
      </c>
      <c r="B53" s="24"/>
      <c r="C53" s="24"/>
      <c r="D53" s="25"/>
      <c r="E53" s="87"/>
      <c r="F53" s="88"/>
      <c r="G53" s="106"/>
      <c r="H53" s="15"/>
    </row>
    <row r="54" spans="1:8" ht="15.75" x14ac:dyDescent="0.25">
      <c r="A54" s="26"/>
      <c r="B54" s="26"/>
      <c r="C54" s="26"/>
      <c r="D54" s="89"/>
      <c r="E54" s="25" t="s">
        <v>132</v>
      </c>
      <c r="F54" s="25" t="s">
        <v>132</v>
      </c>
      <c r="G54" s="107" t="s">
        <v>5</v>
      </c>
      <c r="H54" s="15"/>
    </row>
    <row r="55" spans="1:8" ht="15.75" x14ac:dyDescent="0.25">
      <c r="A55" s="26"/>
      <c r="B55" s="26"/>
      <c r="C55" s="26"/>
      <c r="D55" s="89" t="s">
        <v>6</v>
      </c>
      <c r="E55" s="90" t="s">
        <v>133</v>
      </c>
      <c r="F55" s="88" t="s">
        <v>8</v>
      </c>
      <c r="G55" s="108" t="s">
        <v>134</v>
      </c>
      <c r="H55" s="15"/>
    </row>
    <row r="56" spans="1:8" ht="15.75" x14ac:dyDescent="0.25">
      <c r="A56" s="27" t="s">
        <v>33</v>
      </c>
      <c r="B56" s="28"/>
      <c r="C56" s="14"/>
      <c r="D56" s="73">
        <v>149</v>
      </c>
      <c r="E56" s="74">
        <v>30170849.75</v>
      </c>
      <c r="F56" s="74">
        <v>1801087.91</v>
      </c>
      <c r="G56" s="103">
        <f>1-(+F56/E56)</f>
        <v>0.9403037062288907</v>
      </c>
      <c r="H56" s="15"/>
    </row>
    <row r="57" spans="1:8" ht="15.75" x14ac:dyDescent="0.25">
      <c r="A57" s="27" t="s">
        <v>34</v>
      </c>
      <c r="B57" s="28"/>
      <c r="C57" s="14"/>
      <c r="D57" s="73">
        <v>17</v>
      </c>
      <c r="E57" s="74">
        <v>10568208.49</v>
      </c>
      <c r="F57" s="74">
        <v>851058.8</v>
      </c>
      <c r="G57" s="103">
        <f t="shared" ref="G57:G66" si="1">1-(+F57/E57)</f>
        <v>0.91946990818687002</v>
      </c>
      <c r="H57" s="15"/>
    </row>
    <row r="58" spans="1:8" ht="15.75" x14ac:dyDescent="0.25">
      <c r="A58" s="27" t="s">
        <v>35</v>
      </c>
      <c r="B58" s="28"/>
      <c r="C58" s="14"/>
      <c r="D58" s="73">
        <v>136</v>
      </c>
      <c r="E58" s="74">
        <v>18897169.949999999</v>
      </c>
      <c r="F58" s="74">
        <v>994152.6</v>
      </c>
      <c r="G58" s="103">
        <f t="shared" si="1"/>
        <v>0.94739145583013606</v>
      </c>
      <c r="H58" s="15"/>
    </row>
    <row r="59" spans="1:8" ht="15.75" x14ac:dyDescent="0.25">
      <c r="A59" s="27" t="s">
        <v>36</v>
      </c>
      <c r="B59" s="28"/>
      <c r="C59" s="14"/>
      <c r="D59" s="73">
        <v>5</v>
      </c>
      <c r="E59" s="74">
        <v>1174497</v>
      </c>
      <c r="F59" s="74">
        <v>34493.629999999997</v>
      </c>
      <c r="G59" s="103">
        <f t="shared" si="1"/>
        <v>0.97063114678028128</v>
      </c>
      <c r="H59" s="15"/>
    </row>
    <row r="60" spans="1:8" ht="15.75" x14ac:dyDescent="0.25">
      <c r="A60" s="27" t="s">
        <v>37</v>
      </c>
      <c r="B60" s="28"/>
      <c r="C60" s="14"/>
      <c r="D60" s="73">
        <v>72</v>
      </c>
      <c r="E60" s="74">
        <v>12497467.300000001</v>
      </c>
      <c r="F60" s="74">
        <v>764082.23</v>
      </c>
      <c r="G60" s="103">
        <f t="shared" si="1"/>
        <v>0.93886103386723807</v>
      </c>
      <c r="H60" s="15"/>
    </row>
    <row r="61" spans="1:8" ht="15.75" x14ac:dyDescent="0.25">
      <c r="A61" s="27" t="s">
        <v>38</v>
      </c>
      <c r="B61" s="28"/>
      <c r="C61" s="14"/>
      <c r="D61" s="73"/>
      <c r="E61" s="74"/>
      <c r="F61" s="74"/>
      <c r="G61" s="103"/>
      <c r="H61" s="2"/>
    </row>
    <row r="62" spans="1:8" ht="15.75" x14ac:dyDescent="0.25">
      <c r="A62" s="27" t="s">
        <v>39</v>
      </c>
      <c r="B62" s="28"/>
      <c r="C62" s="14"/>
      <c r="D62" s="73">
        <v>9</v>
      </c>
      <c r="E62" s="74">
        <v>2405995</v>
      </c>
      <c r="F62" s="74">
        <v>225615</v>
      </c>
      <c r="G62" s="103">
        <f t="shared" si="1"/>
        <v>0.90622798467993493</v>
      </c>
      <c r="H62" s="2"/>
    </row>
    <row r="63" spans="1:8" ht="15.75" x14ac:dyDescent="0.25">
      <c r="A63" s="27" t="s">
        <v>40</v>
      </c>
      <c r="B63" s="28"/>
      <c r="C63" s="14"/>
      <c r="D63" s="73">
        <v>3</v>
      </c>
      <c r="E63" s="74">
        <v>746605</v>
      </c>
      <c r="F63" s="74">
        <v>69525</v>
      </c>
      <c r="G63" s="103">
        <f t="shared" si="1"/>
        <v>0.90687846987362797</v>
      </c>
      <c r="H63" s="2"/>
    </row>
    <row r="64" spans="1:8" ht="15.75" x14ac:dyDescent="0.25">
      <c r="A64" s="54" t="s">
        <v>41</v>
      </c>
      <c r="B64" s="28"/>
      <c r="C64" s="14"/>
      <c r="D64" s="73">
        <v>2</v>
      </c>
      <c r="E64" s="74">
        <v>346350</v>
      </c>
      <c r="F64" s="74">
        <v>-525</v>
      </c>
      <c r="G64" s="103">
        <f t="shared" si="1"/>
        <v>1.001515807708965</v>
      </c>
      <c r="H64" s="2"/>
    </row>
    <row r="65" spans="1:8" ht="15.75" x14ac:dyDescent="0.25">
      <c r="A65" s="55" t="s">
        <v>60</v>
      </c>
      <c r="B65" s="28"/>
      <c r="C65" s="14"/>
      <c r="D65" s="73"/>
      <c r="E65" s="74"/>
      <c r="F65" s="74"/>
      <c r="G65" s="103"/>
      <c r="H65" s="2"/>
    </row>
    <row r="66" spans="1:8" ht="15.75" x14ac:dyDescent="0.25">
      <c r="A66" s="27" t="s">
        <v>98</v>
      </c>
      <c r="B66" s="28"/>
      <c r="C66" s="14"/>
      <c r="D66" s="73">
        <v>1227</v>
      </c>
      <c r="E66" s="74">
        <v>141946677.75</v>
      </c>
      <c r="F66" s="74">
        <v>15363481.65</v>
      </c>
      <c r="G66" s="103">
        <f t="shared" si="1"/>
        <v>0.8917658243678056</v>
      </c>
      <c r="H66" s="2"/>
    </row>
    <row r="67" spans="1:8" ht="15.75" x14ac:dyDescent="0.25">
      <c r="A67" s="71" t="s">
        <v>99</v>
      </c>
      <c r="B67" s="30"/>
      <c r="C67" s="14"/>
      <c r="D67" s="73"/>
      <c r="E67" s="74"/>
      <c r="F67" s="74"/>
      <c r="G67" s="103"/>
      <c r="H67" s="2"/>
    </row>
    <row r="68" spans="1:8" x14ac:dyDescent="0.2">
      <c r="A68" s="16" t="s">
        <v>42</v>
      </c>
      <c r="B68" s="30"/>
      <c r="C68" s="14"/>
      <c r="D68" s="77"/>
      <c r="E68" s="96"/>
      <c r="F68" s="74"/>
      <c r="G68" s="104"/>
      <c r="H68" s="2"/>
    </row>
    <row r="69" spans="1:8" x14ac:dyDescent="0.2">
      <c r="A69" s="16" t="s">
        <v>43</v>
      </c>
      <c r="B69" s="28"/>
      <c r="C69" s="14"/>
      <c r="D69" s="77"/>
      <c r="E69" s="96"/>
      <c r="F69" s="74"/>
      <c r="G69" s="104"/>
      <c r="H69" s="2"/>
    </row>
    <row r="70" spans="1:8" x14ac:dyDescent="0.2">
      <c r="A70" s="16" t="s">
        <v>44</v>
      </c>
      <c r="B70" s="28"/>
      <c r="C70" s="14"/>
      <c r="D70" s="77"/>
      <c r="E70" s="95"/>
      <c r="F70" s="74">
        <v>341.36</v>
      </c>
      <c r="G70" s="104"/>
      <c r="H70" s="2"/>
    </row>
    <row r="71" spans="1:8" x14ac:dyDescent="0.2">
      <c r="A71" s="16" t="s">
        <v>30</v>
      </c>
      <c r="B71" s="28"/>
      <c r="C71" s="14"/>
      <c r="D71" s="77"/>
      <c r="E71" s="95"/>
      <c r="F71" s="74"/>
      <c r="G71" s="104"/>
      <c r="H71" s="2"/>
    </row>
    <row r="72" spans="1:8" ht="15.75" x14ac:dyDescent="0.25">
      <c r="A72" s="32"/>
      <c r="B72" s="18"/>
      <c r="C72" s="14"/>
      <c r="D72" s="77"/>
      <c r="E72" s="80"/>
      <c r="F72" s="80"/>
      <c r="G72" s="104"/>
      <c r="H72" s="2"/>
    </row>
    <row r="73" spans="1:8" ht="15.75" x14ac:dyDescent="0.25">
      <c r="A73" s="20" t="s">
        <v>45</v>
      </c>
      <c r="B73" s="20"/>
      <c r="C73" s="21"/>
      <c r="D73" s="81">
        <f>SUM(D56:D69)</f>
        <v>1620</v>
      </c>
      <c r="E73" s="82">
        <f>SUM(E56:E72)</f>
        <v>218753820.24000001</v>
      </c>
      <c r="F73" s="82">
        <f>SUM(F56:F72)</f>
        <v>20103313.18</v>
      </c>
      <c r="G73" s="109">
        <f>1-(+F73/E73)</f>
        <v>0.90810074467296531</v>
      </c>
      <c r="H73" s="2"/>
    </row>
    <row r="74" spans="1:8" x14ac:dyDescent="0.2">
      <c r="A74" s="33"/>
      <c r="B74" s="33"/>
      <c r="C74" s="33"/>
      <c r="D74" s="91"/>
      <c r="E74" s="92"/>
      <c r="F74" s="34"/>
      <c r="G74" s="34"/>
      <c r="H74" s="2"/>
    </row>
    <row r="75" spans="1:8" ht="18" x14ac:dyDescent="0.25">
      <c r="A75" s="35" t="s">
        <v>46</v>
      </c>
      <c r="B75" s="36"/>
      <c r="C75" s="36"/>
      <c r="D75" s="36"/>
      <c r="E75" s="36"/>
      <c r="F75" s="37">
        <f>F73+F39+F51</f>
        <v>22921518.57</v>
      </c>
      <c r="G75" s="36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5.75" x14ac:dyDescent="0.25">
      <c r="A77" s="4" t="s">
        <v>47</v>
      </c>
      <c r="B77" s="40"/>
      <c r="C77" s="40"/>
      <c r="D77" s="40"/>
      <c r="E77" s="40"/>
      <c r="F77" s="41"/>
      <c r="G77" s="40"/>
      <c r="H77" s="2"/>
    </row>
    <row r="78" spans="1:8" ht="15.75" x14ac:dyDescent="0.25">
      <c r="A78" s="4" t="s">
        <v>48</v>
      </c>
      <c r="B78" s="40"/>
      <c r="C78" s="40"/>
      <c r="D78" s="40"/>
      <c r="E78" s="40"/>
      <c r="F78" s="41"/>
      <c r="G78" s="40"/>
      <c r="H78" s="2"/>
    </row>
    <row r="79" spans="1:8" ht="15.75" x14ac:dyDescent="0.25">
      <c r="A79" s="4" t="s">
        <v>49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/>
      <c r="B80" s="40"/>
      <c r="C80" s="40"/>
      <c r="D80" s="40"/>
      <c r="E80" s="40"/>
      <c r="F80" s="41"/>
      <c r="G80" s="40"/>
      <c r="H80" s="2"/>
    </row>
    <row r="81" spans="1:8" ht="18" x14ac:dyDescent="0.25">
      <c r="A81" s="42" t="s">
        <v>50</v>
      </c>
      <c r="B81" s="39"/>
      <c r="C81" s="39"/>
      <c r="D81" s="39"/>
      <c r="E81" s="39"/>
      <c r="F81" s="37"/>
      <c r="G81" s="39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2024-05-09T19:03:55Z</dcterms:modified>
</cp:coreProperties>
</file>