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G61" i="14" l="1"/>
  <c r="F61" i="14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0" i="12"/>
  <c r="G60" i="12"/>
  <c r="E60" i="12"/>
  <c r="D60" i="12"/>
  <c r="G53" i="12"/>
  <c r="G50" i="12"/>
  <c r="G48" i="12"/>
  <c r="G47" i="12"/>
  <c r="G46" i="12"/>
  <c r="G44" i="12"/>
  <c r="G39" i="12"/>
  <c r="F39" i="12"/>
  <c r="E39" i="12"/>
  <c r="D39" i="12"/>
  <c r="G33" i="12"/>
  <c r="G18" i="12"/>
  <c r="G17" i="12"/>
  <c r="F60" i="7"/>
  <c r="F62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15" i="7"/>
  <c r="G9" i="7"/>
  <c r="F61" i="10"/>
  <c r="G61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8" i="10"/>
  <c r="G26" i="10"/>
  <c r="G25" i="10"/>
  <c r="G20" i="10"/>
  <c r="G19" i="10"/>
  <c r="G16" i="10"/>
  <c r="F15" i="10"/>
  <c r="G15" i="10"/>
  <c r="E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F62" i="6"/>
  <c r="G62" i="6"/>
  <c r="E62" i="6"/>
  <c r="D62" i="6"/>
  <c r="G55" i="6"/>
  <c r="G54" i="6"/>
  <c r="G53" i="6"/>
  <c r="G52" i="6"/>
  <c r="G51" i="6"/>
  <c r="G50" i="6"/>
  <c r="G48" i="6"/>
  <c r="G46" i="6"/>
  <c r="G45" i="6"/>
  <c r="G44" i="6"/>
  <c r="F39" i="6"/>
  <c r="G39" i="6"/>
  <c r="E39" i="6"/>
  <c r="D39" i="6"/>
  <c r="G34" i="6"/>
  <c r="G33" i="6"/>
  <c r="G32" i="6"/>
  <c r="G31" i="6"/>
  <c r="G30" i="6"/>
  <c r="G25" i="6"/>
  <c r="G23" i="6"/>
  <c r="G22" i="6"/>
  <c r="G21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G39" i="5"/>
  <c r="F39" i="5"/>
  <c r="E39" i="5"/>
  <c r="D39" i="5"/>
  <c r="G25" i="5"/>
  <c r="G24" i="5"/>
  <c r="G23" i="5"/>
  <c r="G18" i="5"/>
  <c r="G17" i="5"/>
  <c r="G14" i="5"/>
  <c r="G12" i="5"/>
  <c r="G10" i="5"/>
  <c r="F61" i="4"/>
  <c r="F63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5" i="4"/>
  <c r="G14" i="4"/>
  <c r="G11" i="4"/>
  <c r="G10" i="4"/>
  <c r="F75" i="3"/>
  <c r="F77" i="3"/>
  <c r="E75" i="3"/>
  <c r="D75" i="3"/>
  <c r="G68" i="3"/>
  <c r="G67" i="3"/>
  <c r="G66" i="3"/>
  <c r="G64" i="3"/>
  <c r="G63" i="3"/>
  <c r="G62" i="3"/>
  <c r="G61" i="3"/>
  <c r="G60" i="3"/>
  <c r="G59" i="3"/>
  <c r="G58" i="3"/>
  <c r="F53" i="3"/>
  <c r="E53" i="3"/>
  <c r="B12" i="13"/>
  <c r="D53" i="3"/>
  <c r="B11" i="13"/>
  <c r="G39" i="3"/>
  <c r="F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0" i="2"/>
  <c r="E60" i="2"/>
  <c r="D60" i="2"/>
  <c r="G54" i="2"/>
  <c r="G53" i="2"/>
  <c r="G50" i="2"/>
  <c r="G48" i="2"/>
  <c r="G47" i="2"/>
  <c r="G46" i="2"/>
  <c r="G39" i="2"/>
  <c r="F39" i="2"/>
  <c r="E39" i="2"/>
  <c r="D39" i="2"/>
  <c r="G32" i="2"/>
  <c r="G30" i="2"/>
  <c r="G29" i="2"/>
  <c r="G18" i="2"/>
  <c r="F60" i="11"/>
  <c r="F62" i="11"/>
  <c r="E60" i="11"/>
  <c r="D60" i="11"/>
  <c r="G53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3" i="11"/>
  <c r="G30" i="11"/>
  <c r="G29" i="11"/>
  <c r="G22" i="11"/>
  <c r="G18" i="11"/>
  <c r="G15" i="11"/>
  <c r="G11" i="11"/>
  <c r="G9" i="11"/>
  <c r="F75" i="8"/>
  <c r="F77" i="8"/>
  <c r="E75" i="8"/>
  <c r="D75" i="8"/>
  <c r="G69" i="8"/>
  <c r="G68" i="8"/>
  <c r="G67" i="8"/>
  <c r="G66" i="8"/>
  <c r="G65" i="8"/>
  <c r="G64" i="8"/>
  <c r="G62" i="8"/>
  <c r="G61" i="8"/>
  <c r="G60" i="8"/>
  <c r="G59" i="8"/>
  <c r="G58" i="8"/>
  <c r="F53" i="8"/>
  <c r="G53" i="8"/>
  <c r="E53" i="8"/>
  <c r="D53" i="8"/>
  <c r="G44" i="8"/>
  <c r="F39" i="8"/>
  <c r="G39" i="8"/>
  <c r="E39" i="8"/>
  <c r="D39" i="8"/>
  <c r="G34" i="8"/>
  <c r="G33" i="8"/>
  <c r="G32" i="8"/>
  <c r="G29" i="8"/>
  <c r="G28" i="8"/>
  <c r="G26" i="8"/>
  <c r="G25" i="8"/>
  <c r="G24" i="8"/>
  <c r="G23" i="8"/>
  <c r="G21" i="8"/>
  <c r="G19" i="8"/>
  <c r="G18" i="8"/>
  <c r="G13" i="8"/>
  <c r="G12" i="8"/>
  <c r="G11" i="8"/>
  <c r="G10" i="8"/>
  <c r="G61" i="1"/>
  <c r="F61" i="1"/>
  <c r="F63" i="1"/>
  <c r="E61" i="1"/>
  <c r="D61" i="1"/>
  <c r="G54" i="1"/>
  <c r="G52" i="1"/>
  <c r="G50" i="1"/>
  <c r="G49" i="1"/>
  <c r="G48" i="1"/>
  <c r="G47" i="1"/>
  <c r="G46" i="1"/>
  <c r="G45" i="1"/>
  <c r="G44" i="1"/>
  <c r="F39" i="1"/>
  <c r="G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B13" i="13"/>
  <c r="B16" i="13"/>
  <c r="A3" i="4"/>
  <c r="A3" i="14"/>
  <c r="A4" i="13"/>
  <c r="A3" i="12"/>
  <c r="A3" i="11"/>
  <c r="A3" i="10"/>
  <c r="A3" i="9"/>
  <c r="A3" i="8"/>
  <c r="A3" i="7"/>
  <c r="A3" i="6"/>
  <c r="A3" i="5"/>
  <c r="A3" i="3"/>
  <c r="A3" i="2"/>
  <c r="F62" i="12"/>
  <c r="G60" i="7"/>
  <c r="F63" i="10"/>
  <c r="G61" i="9"/>
  <c r="F64" i="6"/>
  <c r="B6" i="13"/>
  <c r="B17" i="13"/>
  <c r="B7" i="13"/>
  <c r="G62" i="5"/>
  <c r="G61" i="4"/>
  <c r="B14" i="13"/>
  <c r="G75" i="3"/>
  <c r="B18" i="13"/>
  <c r="G60" i="2"/>
  <c r="F62" i="2"/>
  <c r="G60" i="11"/>
  <c r="G75" i="8"/>
  <c r="B8" i="13"/>
  <c r="B19" i="13"/>
  <c r="B9" i="13"/>
  <c r="B21" i="13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<sst xmlns="http://schemas.openxmlformats.org/spreadsheetml/2006/main" count="963" uniqueCount="162">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</sst>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>
        <v>3</v>
      </c>
      <c r="E9" s="99">
        <v>714009</v>
      </c>
      <c r="F9" s="74">
        <v>180602.5</v>
      </c>
      <c r="G9" s="104">
        <f>F9/E9</f>
        <v>0.25294148953304513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1259719</v>
      </c>
      <c r="F10" s="74">
        <v>185214</v>
      </c>
      <c r="G10" s="104">
        <f>F10/E10</f>
        <v>0.14702802767918877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1348430</v>
      </c>
      <c r="F13" s="74">
        <v>297846.5</v>
      </c>
      <c r="G13" s="104">
        <f t="shared" ref="G13:G22" si="0">F13/E13</f>
        <v>0.22088391685144945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161365</v>
      </c>
      <c r="F15" s="74">
        <v>23192</v>
      </c>
      <c r="G15" s="104">
        <f t="shared" si="0"/>
        <v>0.14372385585473926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3354157</v>
      </c>
      <c r="F16" s="74">
        <v>65180.5</v>
      </c>
      <c r="G16" s="104">
        <f t="shared" si="0"/>
        <v>1.9432751657122788E-2</v>
      </c>
      <c r="H16" s="15"/>
    </row>
    <row r="17" spans="1:8" ht="15.75" x14ac:dyDescent="0.25">
      <c r="A17" s="93" t="s">
        <v>153</v>
      </c>
      <c r="B17" s="13"/>
      <c r="C17" s="14"/>
      <c r="D17" s="73">
        <v>4</v>
      </c>
      <c r="E17" s="99">
        <v>4972396</v>
      </c>
      <c r="F17" s="74">
        <v>613525</v>
      </c>
      <c r="G17" s="104">
        <f t="shared" si="0"/>
        <v>0.12338619048040421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279778</v>
      </c>
      <c r="F18" s="74">
        <v>123660</v>
      </c>
      <c r="G18" s="104">
        <f t="shared" si="0"/>
        <v>0.44199329468364201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1117119</v>
      </c>
      <c r="F20" s="74">
        <v>258330</v>
      </c>
      <c r="G20" s="104">
        <f t="shared" si="0"/>
        <v>0.23124662636657331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64409</v>
      </c>
      <c r="F22" s="74">
        <v>26720</v>
      </c>
      <c r="G22" s="104">
        <f t="shared" si="0"/>
        <v>0.41484885652626186</v>
      </c>
      <c r="H22" s="15"/>
    </row>
    <row r="23" spans="1:8" ht="15.75" x14ac:dyDescent="0.25">
      <c r="A23" s="93" t="s">
        <v>155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527305</v>
      </c>
      <c r="F25" s="74">
        <v>138949</v>
      </c>
      <c r="G25" s="104">
        <f>F25/E25</f>
        <v>0.26350783702032032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157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562051</v>
      </c>
      <c r="F30" s="74">
        <v>130988.5</v>
      </c>
      <c r="G30" s="104">
        <f>F30/E30</f>
        <v>0.23305447370434357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259012</v>
      </c>
      <c r="F31" s="74">
        <v>66247</v>
      </c>
      <c r="G31" s="104">
        <f>F31/E31</f>
        <v>0.25576807252173644</v>
      </c>
      <c r="H31" s="15"/>
    </row>
    <row r="32" spans="1:8" ht="15.75" x14ac:dyDescent="0.25">
      <c r="A32" s="70" t="s">
        <v>148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158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14619750</v>
      </c>
      <c r="F39" s="82">
        <f>SUM(F9:F38)</f>
        <v>2110455</v>
      </c>
      <c r="G39" s="106">
        <f>F39/E39</f>
        <v>0.14435643564356435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11488627.300000001</v>
      </c>
      <c r="F44" s="74">
        <v>610598.44999999995</v>
      </c>
      <c r="G44" s="104">
        <f>1-(+F44/E44)</f>
        <v>0.9468519228576594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7885263.1200000001</v>
      </c>
      <c r="F45" s="74">
        <v>731209.13</v>
      </c>
      <c r="G45" s="104">
        <f t="shared" ref="G45:G52" si="1">1-(+F45/E45)</f>
        <v>0.90726889910047792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5388962</v>
      </c>
      <c r="F46" s="74">
        <v>380707.92</v>
      </c>
      <c r="G46" s="104">
        <f t="shared" si="1"/>
        <v>0.92935412793781069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639203</v>
      </c>
      <c r="F47" s="74">
        <v>59664.5</v>
      </c>
      <c r="G47" s="104">
        <f t="shared" si="1"/>
        <v>0.90665797876417975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15575502.9</v>
      </c>
      <c r="F48" s="74">
        <v>974006.62</v>
      </c>
      <c r="G48" s="104">
        <f t="shared" si="1"/>
        <v>0.93746547856249318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2711920</v>
      </c>
      <c r="F49" s="74">
        <v>193881</v>
      </c>
      <c r="G49" s="104">
        <f t="shared" si="1"/>
        <v>0.92850784683913978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1809320.09</v>
      </c>
      <c r="F50" s="74">
        <v>151573.09</v>
      </c>
      <c r="G50" s="104">
        <f t="shared" si="1"/>
        <v>0.91622649257158251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4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368050</v>
      </c>
      <c r="F52" s="74">
        <v>50819.25</v>
      </c>
      <c r="G52" s="104">
        <f t="shared" si="1"/>
        <v>0.86192297242222526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99</v>
      </c>
      <c r="B54" s="28"/>
      <c r="C54" s="14"/>
      <c r="D54" s="73">
        <v>773</v>
      </c>
      <c r="E54" s="74">
        <v>83258655.659999996</v>
      </c>
      <c r="F54" s="74">
        <v>9081567.8399999999</v>
      </c>
      <c r="G54" s="104">
        <f>1-(+F54/E54)</f>
        <v>0.89092343891443515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5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5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5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5"/>
      <c r="H60" s="15"/>
    </row>
    <row r="61" spans="1:8" ht="15.75" x14ac:dyDescent="0.25">
      <c r="A61" s="33"/>
      <c r="B61" s="33"/>
      <c r="C61" s="33"/>
      <c r="D61" s="81">
        <f>SUM(D44:D57)</f>
        <v>1102</v>
      </c>
      <c r="E61" s="82">
        <f>SUM(E44:E60)</f>
        <v>129125504.06999999</v>
      </c>
      <c r="F61" s="82">
        <f>SUM(F44:F60)</f>
        <v>12234027.800000001</v>
      </c>
      <c r="G61" s="110">
        <f>1-(+F61/E61)</f>
        <v>0.90525475282274337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F61+F25+F39</f>
        <v>14483431.800000001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156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83873</v>
      </c>
      <c r="F10" s="74">
        <v>22881.5</v>
      </c>
      <c r="G10" s="104">
        <f>F10/E10</f>
        <v>0.27281127418835621</v>
      </c>
      <c r="H10" s="15"/>
    </row>
    <row r="11" spans="1:8" ht="15.75" x14ac:dyDescent="0.25">
      <c r="A11" s="93" t="s">
        <v>120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42654</v>
      </c>
      <c r="F12" s="74">
        <v>18105</v>
      </c>
      <c r="G12" s="104">
        <f>F12/E12</f>
        <v>0.42446194964129974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109</v>
      </c>
      <c r="B15" s="13"/>
      <c r="C15" s="14"/>
      <c r="D15" s="73">
        <v>8</v>
      </c>
      <c r="E15" s="74">
        <f>1773489+8815</f>
        <v>1782304</v>
      </c>
      <c r="F15" s="74">
        <f>453479+8137.5</f>
        <v>461616.5</v>
      </c>
      <c r="G15" s="104">
        <f>F15/E15</f>
        <v>0.25899986758712318</v>
      </c>
      <c r="H15" s="15"/>
    </row>
    <row r="16" spans="1:8" ht="15.75" x14ac:dyDescent="0.25">
      <c r="A16" s="93" t="s">
        <v>104</v>
      </c>
      <c r="B16" s="13"/>
      <c r="C16" s="14"/>
      <c r="D16" s="73">
        <v>4</v>
      </c>
      <c r="E16" s="74">
        <v>632400</v>
      </c>
      <c r="F16" s="74">
        <v>202680</v>
      </c>
      <c r="G16" s="104">
        <f>F16/E16</f>
        <v>0.32049335863377609</v>
      </c>
      <c r="H16" s="15"/>
    </row>
    <row r="17" spans="1:8" ht="15.75" x14ac:dyDescent="0.2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70" t="s">
        <v>114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70" t="s">
        <v>14</v>
      </c>
      <c r="B19" s="13"/>
      <c r="C19" s="14"/>
      <c r="D19" s="73">
        <v>1</v>
      </c>
      <c r="E19" s="74">
        <v>98368</v>
      </c>
      <c r="F19" s="74">
        <v>-9861</v>
      </c>
      <c r="G19" s="104">
        <f>F19/E19</f>
        <v>-0.10024601496421601</v>
      </c>
      <c r="H19" s="15"/>
    </row>
    <row r="20" spans="1:8" ht="15.75" x14ac:dyDescent="0.25">
      <c r="A20" s="93" t="s">
        <v>15</v>
      </c>
      <c r="B20" s="13"/>
      <c r="C20" s="14"/>
      <c r="D20" s="73">
        <v>1</v>
      </c>
      <c r="E20" s="74">
        <v>907925</v>
      </c>
      <c r="F20" s="74">
        <v>239514</v>
      </c>
      <c r="G20" s="104">
        <f>F20/E20</f>
        <v>0.26380372828152104</v>
      </c>
      <c r="H20" s="15"/>
    </row>
    <row r="21" spans="1:8" ht="15.75" x14ac:dyDescent="0.2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115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760458</v>
      </c>
      <c r="F25" s="74">
        <v>121893</v>
      </c>
      <c r="G25" s="104">
        <f>F25/E25</f>
        <v>0.16028893114412629</v>
      </c>
      <c r="H25" s="15"/>
    </row>
    <row r="26" spans="1:8" ht="15.75" x14ac:dyDescent="0.25">
      <c r="A26" s="94" t="s">
        <v>21</v>
      </c>
      <c r="B26" s="13"/>
      <c r="C26" s="14"/>
      <c r="D26" s="73">
        <v>9</v>
      </c>
      <c r="E26" s="74">
        <v>112393</v>
      </c>
      <c r="F26" s="74">
        <v>112393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40423</v>
      </c>
      <c r="F28" s="74">
        <v>13223</v>
      </c>
      <c r="G28" s="104">
        <f>F28/E28</f>
        <v>0.32711575093387429</v>
      </c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130516</v>
      </c>
      <c r="F29" s="74">
        <v>28632.78</v>
      </c>
      <c r="G29" s="104">
        <f t="shared" ref="G29:G34" si="0">F29/E29</f>
        <v>0.21938137852830303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110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335825</v>
      </c>
      <c r="F33" s="74">
        <v>102257.43</v>
      </c>
      <c r="G33" s="104">
        <f t="shared" si="0"/>
        <v>0.30449618104667608</v>
      </c>
      <c r="H33" s="15"/>
    </row>
    <row r="34" spans="1:8" ht="15.75" x14ac:dyDescent="0.25">
      <c r="A34" s="70" t="s">
        <v>76</v>
      </c>
      <c r="B34" s="13"/>
      <c r="C34" s="14"/>
      <c r="D34" s="73">
        <v>1</v>
      </c>
      <c r="E34" s="74">
        <v>838362</v>
      </c>
      <c r="F34" s="74">
        <v>282203</v>
      </c>
      <c r="G34" s="104">
        <f t="shared" si="0"/>
        <v>0.33661234645654264</v>
      </c>
      <c r="H34" s="15"/>
    </row>
    <row r="35" spans="1:8" x14ac:dyDescent="0.2">
      <c r="A35" s="16" t="s">
        <v>28</v>
      </c>
      <c r="B35" s="13"/>
      <c r="C35" s="14"/>
      <c r="D35" s="77"/>
      <c r="E35" s="95">
        <v>57220</v>
      </c>
      <c r="F35" s="74">
        <v>4642.5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5822721</v>
      </c>
      <c r="F39" s="82">
        <f>SUM(F9:F38)</f>
        <v>1600180.71</v>
      </c>
      <c r="G39" s="106">
        <f>F39/E39</f>
        <v>0.27481665530599869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47</v>
      </c>
      <c r="E44" s="111">
        <v>8036509.0300000003</v>
      </c>
      <c r="F44" s="74">
        <v>476312.35</v>
      </c>
      <c r="G44" s="104">
        <f>1-(+F44/E44)</f>
        <v>0.94073143597276587</v>
      </c>
      <c r="H44" s="15"/>
    </row>
    <row r="45" spans="1:8" ht="15.75" x14ac:dyDescent="0.25">
      <c r="A45" s="27" t="s">
        <v>34</v>
      </c>
      <c r="B45" s="28"/>
      <c r="C45" s="14"/>
      <c r="D45" s="73">
        <v>16</v>
      </c>
      <c r="E45" s="111">
        <v>4582610.12</v>
      </c>
      <c r="F45" s="74">
        <v>550234.6</v>
      </c>
      <c r="G45" s="104">
        <f>1-(+F45/E45)</f>
        <v>0.87992986843925536</v>
      </c>
      <c r="H45" s="15"/>
    </row>
    <row r="46" spans="1:8" ht="15.75" x14ac:dyDescent="0.25">
      <c r="A46" s="27" t="s">
        <v>35</v>
      </c>
      <c r="B46" s="28"/>
      <c r="C46" s="14"/>
      <c r="D46" s="73">
        <v>77</v>
      </c>
      <c r="E46" s="111">
        <v>5266214.75</v>
      </c>
      <c r="F46" s="74">
        <v>361368.32000000001</v>
      </c>
      <c r="G46" s="104">
        <f>1-(+F46/E46)</f>
        <v>0.93137987394076549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111">
        <v>2481362.5</v>
      </c>
      <c r="F47" s="74">
        <v>96478</v>
      </c>
      <c r="G47" s="104">
        <f>1-(+F47/E47)</f>
        <v>0.96111894171045142</v>
      </c>
      <c r="H47" s="15"/>
    </row>
    <row r="48" spans="1:8" ht="15.75" x14ac:dyDescent="0.25">
      <c r="A48" s="27" t="s">
        <v>37</v>
      </c>
      <c r="B48" s="28"/>
      <c r="C48" s="14"/>
      <c r="D48" s="73">
        <v>58</v>
      </c>
      <c r="E48" s="111">
        <v>11668125</v>
      </c>
      <c r="F48" s="74">
        <v>901212</v>
      </c>
      <c r="G48" s="104">
        <f t="shared" ref="G48:G54" si="1">1-(+F48/E48)</f>
        <v>0.92276291177888481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111">
        <v>817009</v>
      </c>
      <c r="F49" s="74">
        <v>33158</v>
      </c>
      <c r="G49" s="104">
        <f t="shared" si="1"/>
        <v>0.95941537975713853</v>
      </c>
      <c r="H49" s="2"/>
    </row>
    <row r="50" spans="1:8" ht="15.75" x14ac:dyDescent="0.25">
      <c r="A50" s="27" t="s">
        <v>39</v>
      </c>
      <c r="B50" s="28"/>
      <c r="C50" s="21"/>
      <c r="D50" s="73">
        <v>8</v>
      </c>
      <c r="E50" s="111">
        <v>828420</v>
      </c>
      <c r="F50" s="74">
        <v>124212.03</v>
      </c>
      <c r="G50" s="104">
        <f t="shared" si="1"/>
        <v>0.85006152676178748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1">
        <v>41525</v>
      </c>
      <c r="F52" s="74">
        <v>1600</v>
      </c>
      <c r="G52" s="104">
        <f t="shared" si="1"/>
        <v>0.96146899458157731</v>
      </c>
      <c r="H52" s="2"/>
    </row>
    <row r="53" spans="1:8" ht="18" x14ac:dyDescent="0.25">
      <c r="A53" s="55" t="s">
        <v>60</v>
      </c>
      <c r="B53" s="28"/>
      <c r="C53" s="36"/>
      <c r="D53" s="73">
        <v>2</v>
      </c>
      <c r="E53" s="111">
        <v>16900</v>
      </c>
      <c r="F53" s="74">
        <v>-32800</v>
      </c>
      <c r="G53" s="104">
        <f t="shared" si="1"/>
        <v>2.940828402366864</v>
      </c>
      <c r="H53" s="2"/>
    </row>
    <row r="54" spans="1:8" ht="15.75" x14ac:dyDescent="0.25">
      <c r="A54" s="27" t="s">
        <v>99</v>
      </c>
      <c r="B54" s="28"/>
      <c r="C54" s="40"/>
      <c r="D54" s="73">
        <v>765</v>
      </c>
      <c r="E54" s="111">
        <v>76287006.379999995</v>
      </c>
      <c r="F54" s="74">
        <v>8862280.3499999996</v>
      </c>
      <c r="G54" s="104">
        <f t="shared" si="1"/>
        <v>0.88382975331532465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982</v>
      </c>
      <c r="E61" s="82">
        <f>SUM(E44:E60)</f>
        <v>110025681.78</v>
      </c>
      <c r="F61" s="82">
        <f>SUM(F44:F60)</f>
        <v>11374055.649999999</v>
      </c>
      <c r="G61" s="110">
        <f>1-(+F61/E61)</f>
        <v>0.89662362944732488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12974236.359999999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848421</v>
      </c>
      <c r="F9" s="74">
        <v>185297</v>
      </c>
      <c r="G9" s="104">
        <f>+F9/E9</f>
        <v>0.21840218476440351</v>
      </c>
      <c r="H9" s="15"/>
    </row>
    <row r="10" spans="1:8" ht="15.75" x14ac:dyDescent="0.25">
      <c r="A10" s="93" t="s">
        <v>145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166014</v>
      </c>
      <c r="F11" s="74">
        <v>57179</v>
      </c>
      <c r="G11" s="104">
        <f>F11/E11</f>
        <v>0.34442275952630502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4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235743</v>
      </c>
      <c r="F15" s="74">
        <v>76059</v>
      </c>
      <c r="G15" s="104">
        <f>F15/E15</f>
        <v>0.32263524261589954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429713</v>
      </c>
      <c r="F18" s="74">
        <v>98405</v>
      </c>
      <c r="G18" s="104">
        <f>F18/E18</f>
        <v>0.229001682518332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151486</v>
      </c>
      <c r="F22" s="74">
        <v>46889.5</v>
      </c>
      <c r="G22" s="104">
        <f>F22/E22</f>
        <v>0.30953025362079661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40291</v>
      </c>
      <c r="F29" s="74">
        <v>15943.5</v>
      </c>
      <c r="G29" s="104">
        <f>F29/E29</f>
        <v>0.39570871906877464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146141</v>
      </c>
      <c r="F30" s="74">
        <v>30114.5</v>
      </c>
      <c r="G30" s="104">
        <f>F30/E30</f>
        <v>0.20606469094915184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155</v>
      </c>
      <c r="B33" s="13"/>
      <c r="C33" s="14"/>
      <c r="D33" s="73">
        <v>1</v>
      </c>
      <c r="E33" s="74">
        <v>207937</v>
      </c>
      <c r="F33" s="74">
        <v>28229</v>
      </c>
      <c r="G33" s="104">
        <f>F33/E33</f>
        <v>0.13575746500141869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178980</v>
      </c>
      <c r="F34" s="74">
        <v>87125.5</v>
      </c>
      <c r="G34" s="104">
        <f>+F34/E34</f>
        <v>0.48678902670689461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2404726</v>
      </c>
      <c r="F39" s="82">
        <f>SUM(F9:F38)</f>
        <v>625242</v>
      </c>
      <c r="G39" s="106">
        <f>F39/E39</f>
        <v>0.26000550582478005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2792760.55</v>
      </c>
      <c r="F44" s="74">
        <v>145558.45000000001</v>
      </c>
      <c r="G44" s="75">
        <f t="shared" ref="G44:G51" si="0">1-(+F44/E44)</f>
        <v>0.94788008230780829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6162838</v>
      </c>
      <c r="F46" s="74">
        <v>451789.72</v>
      </c>
      <c r="G46" s="75">
        <f t="shared" si="0"/>
        <v>0.92669128735819439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2907919.75</v>
      </c>
      <c r="F47" s="74">
        <v>132875.31</v>
      </c>
      <c r="G47" s="75">
        <f t="shared" si="0"/>
        <v>0.95430571631146288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7027847</v>
      </c>
      <c r="F48" s="74">
        <v>617034.84</v>
      </c>
      <c r="G48" s="75">
        <f t="shared" si="0"/>
        <v>0.9122014409249376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863169</v>
      </c>
      <c r="F49" s="74">
        <v>50051</v>
      </c>
      <c r="G49" s="75">
        <f t="shared" si="0"/>
        <v>0.94201483139454734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1826095</v>
      </c>
      <c r="F50" s="74">
        <v>194277.4</v>
      </c>
      <c r="G50" s="75">
        <f t="shared" si="0"/>
        <v>0.89361046385867104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258180</v>
      </c>
      <c r="F51" s="74">
        <v>13398.63</v>
      </c>
      <c r="G51" s="75">
        <f t="shared" si="0"/>
        <v>0.94810353241924239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46355499.219999999</v>
      </c>
      <c r="F53" s="74">
        <v>5431686.7599999998</v>
      </c>
      <c r="G53" s="75">
        <f>1-(+F53/E53)</f>
        <v>0.88282540687952493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830</v>
      </c>
      <c r="E60" s="82">
        <f>SUM(E44:E59)</f>
        <v>68194308.519999996</v>
      </c>
      <c r="F60" s="82">
        <f>SUM(F44:F59)</f>
        <v>7036672.1099999994</v>
      </c>
      <c r="G60" s="83">
        <f>1-(+F60/E60)</f>
        <v>0.89681437846185819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7661914.1099999994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6"/>
      <c r="B69" s="117"/>
      <c r="C69" s="117"/>
      <c r="D69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157353</v>
      </c>
      <c r="F17" s="74">
        <v>28211</v>
      </c>
      <c r="G17" s="75">
        <f>F17/E17</f>
        <v>0.17928479279073167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114659</v>
      </c>
      <c r="F18" s="74">
        <v>28326</v>
      </c>
      <c r="G18" s="75">
        <f>F18/E18</f>
        <v>0.24704558735031704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313858</v>
      </c>
      <c r="F33" s="74">
        <v>84840</v>
      </c>
      <c r="G33" s="75">
        <f>F33/E33</f>
        <v>0.2703133264087581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585870</v>
      </c>
      <c r="F39" s="82">
        <f>SUM(F9:F38)</f>
        <v>141377</v>
      </c>
      <c r="G39" s="83">
        <f>F39/E39</f>
        <v>0.24131121238500008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28</v>
      </c>
      <c r="E44" s="74">
        <v>1993093.35</v>
      </c>
      <c r="F44" s="74">
        <v>148130.29999999999</v>
      </c>
      <c r="G44" s="75">
        <f>1-(+F44/E44)</f>
        <v>0.92567819264461448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49</v>
      </c>
      <c r="E46" s="74">
        <v>2676329</v>
      </c>
      <c r="F46" s="74">
        <v>221818.98</v>
      </c>
      <c r="G46" s="75">
        <f>1-(+F46/E46)</f>
        <v>0.91711819436250175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494677</v>
      </c>
      <c r="F47" s="74">
        <v>37279.5</v>
      </c>
      <c r="G47" s="75">
        <f>1-(+F47/E47)</f>
        <v>0.92463870363894018</v>
      </c>
      <c r="H47" s="15"/>
    </row>
    <row r="48" spans="1:8" ht="15.75" x14ac:dyDescent="0.25">
      <c r="A48" s="27" t="s">
        <v>37</v>
      </c>
      <c r="B48" s="28"/>
      <c r="C48" s="14"/>
      <c r="D48" s="73">
        <v>31</v>
      </c>
      <c r="E48" s="74">
        <v>2909204.86</v>
      </c>
      <c r="F48" s="74">
        <v>223927.79</v>
      </c>
      <c r="G48" s="75">
        <f>1-(+F48/E48)</f>
        <v>0.92302783723522308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153290</v>
      </c>
      <c r="F50" s="74">
        <v>25485</v>
      </c>
      <c r="G50" s="75">
        <f>1-(+F50/E50)</f>
        <v>0.833746493574271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340</v>
      </c>
      <c r="E53" s="113">
        <v>26239425.420000002</v>
      </c>
      <c r="F53" s="113">
        <v>3252794.9</v>
      </c>
      <c r="G53" s="75">
        <f>1-(+F53/E53)</f>
        <v>0.87603406523068594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455</v>
      </c>
      <c r="E60" s="82">
        <f>SUM(E44:E59)</f>
        <v>34466019.630000003</v>
      </c>
      <c r="F60" s="82">
        <f>SUM(F44:F59)</f>
        <v>3909436.4699999997</v>
      </c>
      <c r="G60" s="83">
        <f>1-(F60/E60)</f>
        <v>0.88657128058393087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4050813.4699999997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MAY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504346</v>
      </c>
      <c r="F15" s="74">
        <v>180014</v>
      </c>
      <c r="G15" s="75">
        <f>F15/E15</f>
        <v>0.35692560266166479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424186</v>
      </c>
      <c r="F19" s="74">
        <v>161013</v>
      </c>
      <c r="G19" s="75">
        <f>F19/E19</f>
        <v>0.37958112714705339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498944</v>
      </c>
      <c r="F24" s="74">
        <v>143149.5</v>
      </c>
      <c r="G24" s="75">
        <f>F24/E24</f>
        <v>0.28690494324012317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11859</v>
      </c>
      <c r="F26" s="74">
        <v>11859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92635</v>
      </c>
      <c r="F29" s="74">
        <v>29654</v>
      </c>
      <c r="G29" s="75">
        <f>F29/E29</f>
        <v>0.3201165866033357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1003179</v>
      </c>
      <c r="F30" s="74">
        <v>118764.5</v>
      </c>
      <c r="G30" s="75">
        <f>F30/E30</f>
        <v>0.11838814408993809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118100</v>
      </c>
      <c r="F34" s="74">
        <v>50339.5</v>
      </c>
      <c r="G34" s="75">
        <f>F34/E34</f>
        <v>0.42624470787468249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2653249</v>
      </c>
      <c r="F39" s="82">
        <f>SUM(F9:F38)</f>
        <v>694793.5</v>
      </c>
      <c r="G39" s="83">
        <f>F39/E39</f>
        <v>0.26186516983517188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402435.5</v>
      </c>
      <c r="F44" s="74">
        <v>40613.699999999997</v>
      </c>
      <c r="G44" s="75">
        <f>1-(+F44/E44)</f>
        <v>0.89908022527833653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2924374.75</v>
      </c>
      <c r="F46" s="74">
        <v>232742.09</v>
      </c>
      <c r="G46" s="75">
        <f t="shared" ref="G46:G52" si="0">1-(+F46/E46)</f>
        <v>0.92041304213832376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1430608.5</v>
      </c>
      <c r="F47" s="74">
        <v>73048.91</v>
      </c>
      <c r="G47" s="75">
        <f t="shared" si="0"/>
        <v>0.9489385740403472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4581646</v>
      </c>
      <c r="F48" s="74">
        <v>381226.52</v>
      </c>
      <c r="G48" s="75">
        <f t="shared" si="0"/>
        <v>0.91679267232780537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1290680</v>
      </c>
      <c r="F50" s="74">
        <v>117260</v>
      </c>
      <c r="G50" s="75">
        <f t="shared" si="0"/>
        <v>0.90914866581956799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343180</v>
      </c>
      <c r="F51" s="74">
        <v>19050</v>
      </c>
      <c r="G51" s="75">
        <f t="shared" si="0"/>
        <v>0.94448977213124308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295075</v>
      </c>
      <c r="F52" s="74">
        <v>22225</v>
      </c>
      <c r="G52" s="75">
        <f t="shared" si="0"/>
        <v>0.92468016605947645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607</v>
      </c>
      <c r="E54" s="74">
        <v>37102717.869999997</v>
      </c>
      <c r="F54" s="74">
        <v>4023749.53</v>
      </c>
      <c r="G54" s="75">
        <f>1-(+F54/E54)</f>
        <v>0.89155108409851913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1104418.28</v>
      </c>
      <c r="F55" s="74">
        <v>66071.210000000006</v>
      </c>
      <c r="G55" s="75">
        <f>1-(+F55/E55)</f>
        <v>0.94017555558750798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834</v>
      </c>
      <c r="E61" s="82">
        <f>SUM(E44:E60)</f>
        <v>49475135.899999999</v>
      </c>
      <c r="F61" s="82">
        <f>SUM(F44:F60)</f>
        <v>4975986.96</v>
      </c>
      <c r="G61" s="83">
        <f>1-(F61/E61)</f>
        <v>0.89942449132312541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5670780.46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MAY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411</v>
      </c>
      <c r="C6" s="58"/>
      <c r="D6" s="21"/>
    </row>
    <row r="7" spans="1:4" ht="21.75" thickTop="1" thickBot="1" x14ac:dyDescent="0.35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109659852</v>
      </c>
      <c r="C7" s="58"/>
      <c r="D7" s="21"/>
    </row>
    <row r="8" spans="1:4" ht="21" thickTop="1" x14ac:dyDescent="0.3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23209664.16</v>
      </c>
      <c r="C8" s="58"/>
      <c r="D8" s="21"/>
    </row>
    <row r="9" spans="1:4" ht="20.25" x14ac:dyDescent="0.3">
      <c r="A9" s="127" t="s">
        <v>86</v>
      </c>
      <c r="B9" s="115">
        <f>B8/B7</f>
        <v>0.21165142699627207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141</v>
      </c>
      <c r="B11" s="126">
        <f>+AMERSC!$D$53+HOLLYWOOD!$D$53</f>
        <v>12</v>
      </c>
      <c r="C11" s="58"/>
      <c r="D11" s="21"/>
    </row>
    <row r="12" spans="1:4" ht="21.75" thickTop="1" thickBot="1" x14ac:dyDescent="0.35">
      <c r="A12" s="127" t="s">
        <v>142</v>
      </c>
      <c r="B12" s="135">
        <f>AMERSC!$E$53+HOLLYWOOD!$E$53</f>
        <v>4069190.5</v>
      </c>
      <c r="C12" s="58"/>
      <c r="D12" s="21"/>
    </row>
    <row r="13" spans="1:4" ht="21" thickTop="1" x14ac:dyDescent="0.3">
      <c r="A13" s="127" t="s">
        <v>143</v>
      </c>
      <c r="B13" s="135">
        <f>+AMERSC!$F$53+HOLLYWOOD!$F$53</f>
        <v>172569.71</v>
      </c>
      <c r="C13" s="58"/>
      <c r="D13" s="21"/>
    </row>
    <row r="14" spans="1:4" ht="20.25" x14ac:dyDescent="0.3">
      <c r="A14" s="127" t="s">
        <v>90</v>
      </c>
      <c r="B14" s="115">
        <f>1-(B13/B12)</f>
        <v>0.95759114497097153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87</v>
      </c>
      <c r="B16" s="126">
        <f>+ARG!$D$61+CARUTHERSVILLE!$D$60+HOLLYWOOD!$D$75+HARKC!$D$61+BALLYSKC!$D$62+AMERKC!$D$62+LAGRANGE!$D$60+AMERSC!$D$75+RIVERCITY!$D$61+HORSESHOE!$D$61+ISLEBV!$D$60+STJO!$D$60+CAPE!$D$61</f>
        <v>13763</v>
      </c>
      <c r="C16" s="58"/>
      <c r="D16" s="21"/>
    </row>
    <row r="17" spans="1:4" ht="21.75" thickTop="1" thickBot="1" x14ac:dyDescent="0.35">
      <c r="A17" s="127" t="s">
        <v>88</v>
      </c>
      <c r="B17" s="135">
        <f>+ARG!$E$61+CARUTHERSVILLE!$E$60+HOLLYWOOD!$E$75+HARKC!$E$61+BALLYSKC!$E$62+AMERKC!$E$62+LAGRANGE!$E$60+AMERSC!$E$75+RIVERCITY!$E$61+HORSESHOE!$E$61+ISLEBV!$E$60+STJO!$E$60+CAPE!$E$61</f>
        <v>1417218782.24</v>
      </c>
      <c r="C17" s="58"/>
      <c r="D17" s="21"/>
    </row>
    <row r="18" spans="1:4" ht="21" thickTop="1" x14ac:dyDescent="0.3">
      <c r="A18" s="127" t="s">
        <v>89</v>
      </c>
      <c r="B18" s="135">
        <f>+ARG!$F$61+CARUTHERSVILLE!$F$60+HOLLYWOOD!$F$75+HARKC!$F$61+BALLYSKC!$F$62+AMERKC!$F$62+LAGRANGE!$F$60+AMERSC!$F$75+RIVERCITY!$F$61+HORSESHOE!$F$61+ISLEBV!$F$60+STJO!$F$60+CAPE!$F$61</f>
        <v>137584355.72999999</v>
      </c>
      <c r="C18" s="21"/>
      <c r="D18" s="21"/>
    </row>
    <row r="19" spans="1:4" ht="20.25" x14ac:dyDescent="0.3">
      <c r="A19" s="127" t="s">
        <v>90</v>
      </c>
      <c r="B19" s="115">
        <f>1-(B18/B17)</f>
        <v>0.90291946631377573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91</v>
      </c>
      <c r="B21" s="128">
        <f>B18+B8+B13</f>
        <v>160966589.59999999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372467</v>
      </c>
      <c r="F18" s="74">
        <v>94344</v>
      </c>
      <c r="G18" s="75">
        <f>F18/E18</f>
        <v>0.25329492277168181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33800</v>
      </c>
      <c r="F29" s="74">
        <v>8519</v>
      </c>
      <c r="G29" s="75">
        <f>F29/E29</f>
        <v>0.25204142011834318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318306</v>
      </c>
      <c r="F30" s="74">
        <v>123092</v>
      </c>
      <c r="G30" s="75">
        <f>F30/E30</f>
        <v>0.38670964417887188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433667</v>
      </c>
      <c r="F32" s="74">
        <v>62577</v>
      </c>
      <c r="G32" s="75">
        <f>F32/E32</f>
        <v>0.14429735257697726</v>
      </c>
      <c r="H32" s="15"/>
    </row>
    <row r="33" spans="1:8" ht="15.75" x14ac:dyDescent="0.25">
      <c r="A33" s="70" t="s">
        <v>155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1158240</v>
      </c>
      <c r="F39" s="82">
        <f>SUM(F9:F38)</f>
        <v>288532</v>
      </c>
      <c r="G39" s="83">
        <f>F39/E39</f>
        <v>0.24911244647050698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1846232.25</v>
      </c>
      <c r="F46" s="74">
        <v>208409.11</v>
      </c>
      <c r="G46" s="75">
        <f>1-(+F46/E46)</f>
        <v>0.88711652610336533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295933</v>
      </c>
      <c r="F47" s="74">
        <v>43180.52</v>
      </c>
      <c r="G47" s="75">
        <f>1-(+F47/E47)</f>
        <v>0.85408683722329037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2474943</v>
      </c>
      <c r="F48" s="74">
        <v>228364.82</v>
      </c>
      <c r="G48" s="75">
        <f>1-(+F48/E48)</f>
        <v>0.90772926083550209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694400</v>
      </c>
      <c r="F50" s="74">
        <v>86560</v>
      </c>
      <c r="G50" s="75">
        <f>1-(+F50/E50)</f>
        <v>0.8753456221198157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340</v>
      </c>
      <c r="E53" s="74">
        <v>28447923.890000001</v>
      </c>
      <c r="F53" s="74">
        <v>3036488.56</v>
      </c>
      <c r="G53" s="75">
        <f>1-(+F53/E53)</f>
        <v>0.89326150576958674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289694.26</v>
      </c>
      <c r="F54" s="74">
        <v>18103.09</v>
      </c>
      <c r="G54" s="75">
        <f>1-(+F54/E54)</f>
        <v>0.93750966967726601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416</v>
      </c>
      <c r="E60" s="82">
        <f>SUM(E44:E59)</f>
        <v>34049126.399999999</v>
      </c>
      <c r="F60" s="82">
        <f>SUM(F44:F59)</f>
        <v>3621106.0999999996</v>
      </c>
      <c r="G60" s="83">
        <f>1-(F60/E60)</f>
        <v>0.89365054311643077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3909638.0999999996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>
        <v>5</v>
      </c>
      <c r="E9" s="74">
        <v>833912</v>
      </c>
      <c r="F9" s="74">
        <v>129632.5</v>
      </c>
      <c r="G9" s="75">
        <f>F9/E9</f>
        <v>0.15545105478755553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5</v>
      </c>
      <c r="E11" s="74">
        <v>1185697</v>
      </c>
      <c r="F11" s="74">
        <v>318685</v>
      </c>
      <c r="G11" s="75">
        <f>F11/E11</f>
        <v>0.2687744002051114</v>
      </c>
      <c r="H11" s="15"/>
    </row>
    <row r="12" spans="1:8" ht="15.75" x14ac:dyDescent="0.2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73">
        <v>2</v>
      </c>
      <c r="E13" s="74">
        <v>949104</v>
      </c>
      <c r="F13" s="74">
        <v>335154</v>
      </c>
      <c r="G13" s="75">
        <f>F13/E13</f>
        <v>0.35312673848176807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90793</v>
      </c>
      <c r="F17" s="74">
        <v>3686</v>
      </c>
      <c r="G17" s="75">
        <f t="shared" ref="G17:G24" si="0">F17/E17</f>
        <v>4.0597843446080646E-2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1213766</v>
      </c>
      <c r="F18" s="74">
        <v>348364</v>
      </c>
      <c r="G18" s="75">
        <f t="shared" si="0"/>
        <v>0.28701084063979382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4</v>
      </c>
      <c r="E21" s="74">
        <v>7233439</v>
      </c>
      <c r="F21" s="74">
        <v>1744727.5</v>
      </c>
      <c r="G21" s="75">
        <f t="shared" si="0"/>
        <v>0.24120304325508241</v>
      </c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74">
        <v>574992</v>
      </c>
      <c r="F22" s="74">
        <v>64200</v>
      </c>
      <c r="G22" s="75">
        <f t="shared" si="0"/>
        <v>0.1116537273562067</v>
      </c>
      <c r="H22" s="15"/>
    </row>
    <row r="23" spans="1:8" ht="15.75" x14ac:dyDescent="0.25">
      <c r="A23" s="94" t="s">
        <v>20</v>
      </c>
      <c r="B23" s="13"/>
      <c r="C23" s="14"/>
      <c r="D23" s="73">
        <v>4</v>
      </c>
      <c r="E23" s="74">
        <v>816543</v>
      </c>
      <c r="F23" s="74">
        <v>134903</v>
      </c>
      <c r="G23" s="75">
        <f t="shared" si="0"/>
        <v>0.16521236481116119</v>
      </c>
      <c r="H23" s="15"/>
    </row>
    <row r="24" spans="1:8" ht="15.75" x14ac:dyDescent="0.25">
      <c r="A24" s="94" t="s">
        <v>21</v>
      </c>
      <c r="B24" s="13"/>
      <c r="C24" s="14"/>
      <c r="D24" s="73">
        <v>20</v>
      </c>
      <c r="E24" s="74">
        <v>169364</v>
      </c>
      <c r="F24" s="74">
        <v>169364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74">
        <v>45516</v>
      </c>
      <c r="F26" s="74">
        <v>2141</v>
      </c>
      <c r="G26" s="75">
        <f>F26/E26</f>
        <v>4.7038404077686967E-2</v>
      </c>
      <c r="H26" s="15"/>
    </row>
    <row r="27" spans="1:8" ht="15.75" x14ac:dyDescent="0.25">
      <c r="A27" s="93" t="s">
        <v>123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74">
        <v>74817</v>
      </c>
      <c r="F28" s="74">
        <v>35706</v>
      </c>
      <c r="G28" s="75">
        <f>F28/E28</f>
        <v>0.4772444765227154</v>
      </c>
      <c r="H28" s="15"/>
    </row>
    <row r="29" spans="1:8" ht="15.75" x14ac:dyDescent="0.25">
      <c r="A29" s="70" t="s">
        <v>119</v>
      </c>
      <c r="B29" s="13"/>
      <c r="C29" s="14"/>
      <c r="D29" s="73">
        <v>1</v>
      </c>
      <c r="E29" s="74">
        <v>40300</v>
      </c>
      <c r="F29" s="74">
        <v>17712</v>
      </c>
      <c r="G29" s="75">
        <f>F29/E29</f>
        <v>0.43950372208436722</v>
      </c>
      <c r="H29" s="15"/>
    </row>
    <row r="30" spans="1:8" ht="15.75" x14ac:dyDescent="0.25">
      <c r="A30" s="70" t="s">
        <v>124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151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73">
        <v>13</v>
      </c>
      <c r="E32" s="76">
        <v>1408328</v>
      </c>
      <c r="F32" s="76">
        <v>317268.5</v>
      </c>
      <c r="G32" s="75">
        <f>F32/E32</f>
        <v>0.22528026141637458</v>
      </c>
      <c r="H32" s="15"/>
    </row>
    <row r="33" spans="1:8" ht="15.75" x14ac:dyDescent="0.25">
      <c r="A33" s="93" t="s">
        <v>148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73">
        <v>1</v>
      </c>
      <c r="E34" s="74">
        <v>361072</v>
      </c>
      <c r="F34" s="74">
        <v>71412.5</v>
      </c>
      <c r="G34" s="75">
        <f>F34/E34</f>
        <v>0.19777911330704126</v>
      </c>
      <c r="H34" s="15"/>
    </row>
    <row r="35" spans="1:8" x14ac:dyDescent="0.2">
      <c r="A35" s="16" t="s">
        <v>28</v>
      </c>
      <c r="B35" s="13"/>
      <c r="C35" s="14"/>
      <c r="D35" s="77"/>
      <c r="E35" s="78">
        <v>265510</v>
      </c>
      <c r="F35" s="74">
        <v>44522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61</v>
      </c>
      <c r="E39" s="82">
        <f>SUM(E9:E38)</f>
        <v>15263153</v>
      </c>
      <c r="F39" s="82">
        <f>SUM(F9:F38)</f>
        <v>3737478</v>
      </c>
      <c r="G39" s="83">
        <f>F39/E39</f>
        <v>0.24486932680292203</v>
      </c>
      <c r="H39" s="2"/>
    </row>
    <row r="40" spans="1:8" ht="15.75" x14ac:dyDescent="0.25">
      <c r="A40" s="22"/>
      <c r="B40" s="22"/>
      <c r="C40" s="24"/>
      <c r="D40" s="122"/>
      <c r="E40" s="123"/>
      <c r="F40" s="123"/>
      <c r="G40" s="124"/>
      <c r="H40" s="2"/>
    </row>
    <row r="41" spans="1:8" ht="18" hidden="1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hidden="1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1"/>
      <c r="F44" s="74"/>
      <c r="G44" s="104"/>
      <c r="H44" s="2"/>
    </row>
    <row r="45" spans="1:8" ht="15.75" hidden="1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hidden="1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hidden="1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hidden="1" x14ac:dyDescent="0.25">
      <c r="A48" s="27"/>
      <c r="B48" s="28"/>
      <c r="C48" s="14"/>
      <c r="D48" s="73"/>
      <c r="E48" s="111"/>
      <c r="F48" s="74"/>
      <c r="G48" s="104"/>
      <c r="H48" s="2"/>
    </row>
    <row r="49" spans="1:8" hidden="1" x14ac:dyDescent="0.2">
      <c r="A49" s="16" t="s">
        <v>139</v>
      </c>
      <c r="B49" s="30"/>
      <c r="C49" s="14"/>
      <c r="D49" s="77"/>
      <c r="E49" s="96"/>
      <c r="F49" s="74"/>
      <c r="G49" s="105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hidden="1" x14ac:dyDescent="0.25">
      <c r="A53" s="20" t="s">
        <v>140</v>
      </c>
      <c r="B53" s="20"/>
      <c r="C53" s="21"/>
      <c r="D53" s="138">
        <f>SUM(D44:D49)</f>
        <v>0</v>
      </c>
      <c r="E53" s="139">
        <f>SUM(E44:E52)</f>
        <v>0</v>
      </c>
      <c r="F53" s="139">
        <f>SUM(F44:F52)</f>
        <v>0</v>
      </c>
      <c r="G53" s="110"/>
      <c r="H53" s="2"/>
    </row>
    <row r="54" spans="1:8" ht="15.75" hidden="1" x14ac:dyDescent="0.25">
      <c r="A54" s="22"/>
      <c r="B54" s="22"/>
      <c r="C54" s="24"/>
      <c r="D54" s="122"/>
      <c r="E54" s="123"/>
      <c r="F54" s="123"/>
      <c r="G54" s="124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134</v>
      </c>
      <c r="F57" s="88" t="s">
        <v>8</v>
      </c>
      <c r="G57" s="88" t="s">
        <v>135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32702192.93</v>
      </c>
      <c r="F58" s="74">
        <v>1743121.95</v>
      </c>
      <c r="G58" s="75">
        <f t="shared" ref="G58:G64" si="1">1-(+F58/E58)</f>
        <v>0.94669709295241444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4150546.39</v>
      </c>
      <c r="F59" s="74">
        <v>597280.39</v>
      </c>
      <c r="G59" s="75">
        <f t="shared" si="1"/>
        <v>0.85609596089829509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19717256.75</v>
      </c>
      <c r="F60" s="74">
        <v>1230857.99</v>
      </c>
      <c r="G60" s="75">
        <f t="shared" si="1"/>
        <v>0.93757458222478129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475354.5</v>
      </c>
      <c r="F61" s="74">
        <v>11202</v>
      </c>
      <c r="G61" s="75">
        <f t="shared" si="1"/>
        <v>0.97643442946264314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16247647.98</v>
      </c>
      <c r="F62" s="74">
        <v>1031170.26</v>
      </c>
      <c r="G62" s="75">
        <f t="shared" si="1"/>
        <v>0.93653418259250099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154346</v>
      </c>
      <c r="F63" s="74">
        <v>23430</v>
      </c>
      <c r="G63" s="75">
        <f t="shared" si="1"/>
        <v>0.84819820403508994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2042995</v>
      </c>
      <c r="F64" s="74">
        <v>140011.5</v>
      </c>
      <c r="G64" s="75">
        <f t="shared" si="1"/>
        <v>0.93146752684172007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230825</v>
      </c>
      <c r="F66" s="74">
        <v>30700</v>
      </c>
      <c r="G66" s="75">
        <f>1-(+F66/E66)</f>
        <v>0.86699880862124989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167000</v>
      </c>
      <c r="F67" s="74">
        <v>55400</v>
      </c>
      <c r="G67" s="75">
        <f>1-(+F67/E67)</f>
        <v>0.66826347305389222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121290390.58</v>
      </c>
      <c r="F68" s="74">
        <v>13395160.48</v>
      </c>
      <c r="G68" s="75">
        <f>1-(+F68/E68)</f>
        <v>0.88956123880922866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197178555.13</v>
      </c>
      <c r="F75" s="82">
        <f>SUM(F58:F74)</f>
        <v>18258334.57</v>
      </c>
      <c r="G75" s="83">
        <f>1-(+F75/E75)</f>
        <v>0.90740202676725035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21995812.57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2247653</v>
      </c>
      <c r="F10" s="74">
        <v>569461.5</v>
      </c>
      <c r="G10" s="100">
        <f t="shared" ref="G10:G15" si="0">F10/E10</f>
        <v>0.25335828083783396</v>
      </c>
      <c r="H10" s="15"/>
    </row>
    <row r="11" spans="1:8" ht="15.75" x14ac:dyDescent="0.25">
      <c r="A11" s="93" t="s">
        <v>104</v>
      </c>
      <c r="B11" s="13"/>
      <c r="C11" s="14"/>
      <c r="D11" s="73">
        <v>10</v>
      </c>
      <c r="E11" s="99">
        <v>1281984</v>
      </c>
      <c r="F11" s="74">
        <v>458176</v>
      </c>
      <c r="G11" s="100">
        <f t="shared" si="0"/>
        <v>0.35739603614397686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1</v>
      </c>
      <c r="E14" s="99">
        <v>416387</v>
      </c>
      <c r="F14" s="74">
        <v>113398.5</v>
      </c>
      <c r="G14" s="100">
        <f t="shared" si="0"/>
        <v>0.27233919406705781</v>
      </c>
      <c r="H14" s="15"/>
    </row>
    <row r="15" spans="1:8" ht="15.75" x14ac:dyDescent="0.25">
      <c r="A15" s="93" t="s">
        <v>110</v>
      </c>
      <c r="B15" s="13"/>
      <c r="C15" s="14"/>
      <c r="D15" s="73">
        <v>1</v>
      </c>
      <c r="E15" s="99">
        <v>212696</v>
      </c>
      <c r="F15" s="74">
        <v>29524</v>
      </c>
      <c r="G15" s="100">
        <f t="shared" si="0"/>
        <v>0.13880844021514274</v>
      </c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677723</v>
      </c>
      <c r="F17" s="74">
        <v>202813.5</v>
      </c>
      <c r="G17" s="75">
        <f t="shared" ref="G17:G22" si="1">F17/E17</f>
        <v>0.29925721865718002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1363378</v>
      </c>
      <c r="F18" s="74">
        <v>436154.5</v>
      </c>
      <c r="G18" s="100">
        <f t="shared" si="1"/>
        <v>0.31990724509270357</v>
      </c>
      <c r="H18" s="15"/>
    </row>
    <row r="19" spans="1:8" ht="15.75" x14ac:dyDescent="0.25">
      <c r="A19" s="93" t="s">
        <v>54</v>
      </c>
      <c r="B19" s="13"/>
      <c r="C19" s="14"/>
      <c r="D19" s="73">
        <v>2</v>
      </c>
      <c r="E19" s="99">
        <v>475351</v>
      </c>
      <c r="F19" s="74">
        <v>59442</v>
      </c>
      <c r="G19" s="75">
        <f t="shared" si="1"/>
        <v>0.12504864826202111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7</v>
      </c>
      <c r="E21" s="99">
        <v>2757497</v>
      </c>
      <c r="F21" s="74">
        <v>690384</v>
      </c>
      <c r="G21" s="75">
        <f t="shared" si="1"/>
        <v>0.25036618353528578</v>
      </c>
      <c r="H21" s="15"/>
    </row>
    <row r="22" spans="1:8" ht="15.75" x14ac:dyDescent="0.25">
      <c r="A22" s="93" t="s">
        <v>56</v>
      </c>
      <c r="B22" s="13"/>
      <c r="C22" s="14"/>
      <c r="D22" s="73">
        <v>3</v>
      </c>
      <c r="E22" s="99">
        <v>1003678</v>
      </c>
      <c r="F22" s="74">
        <v>85001</v>
      </c>
      <c r="G22" s="75">
        <f t="shared" si="1"/>
        <v>8.4689511974956111E-2</v>
      </c>
      <c r="H22" s="15"/>
    </row>
    <row r="23" spans="1:8" ht="15.75" x14ac:dyDescent="0.25">
      <c r="A23" s="94" t="s">
        <v>20</v>
      </c>
      <c r="B23" s="13"/>
      <c r="C23" s="14"/>
      <c r="D23" s="73">
        <v>3</v>
      </c>
      <c r="E23" s="99">
        <v>699809</v>
      </c>
      <c r="F23" s="74">
        <v>165326.5</v>
      </c>
      <c r="G23" s="75">
        <f>F23/E23</f>
        <v>0.23624517546930662</v>
      </c>
      <c r="H23" s="15"/>
    </row>
    <row r="24" spans="1:8" ht="15.75" x14ac:dyDescent="0.25">
      <c r="A24" s="94" t="s">
        <v>21</v>
      </c>
      <c r="B24" s="13"/>
      <c r="C24" s="14"/>
      <c r="D24" s="73">
        <v>13</v>
      </c>
      <c r="E24" s="99">
        <v>256480</v>
      </c>
      <c r="F24" s="74">
        <v>256480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99">
        <v>50240</v>
      </c>
      <c r="F26" s="74">
        <v>16386</v>
      </c>
      <c r="G26" s="75">
        <f>F26/E26</f>
        <v>0.3261544585987261</v>
      </c>
      <c r="H26" s="15"/>
    </row>
    <row r="27" spans="1:8" ht="15.75" x14ac:dyDescent="0.25">
      <c r="A27" s="93" t="s">
        <v>123</v>
      </c>
      <c r="B27" s="13"/>
      <c r="C27" s="14"/>
      <c r="D27" s="73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99">
        <v>103835</v>
      </c>
      <c r="F28" s="74">
        <v>51699</v>
      </c>
      <c r="G28" s="75">
        <f>F28/E28</f>
        <v>0.49789569990850868</v>
      </c>
      <c r="H28" s="15"/>
    </row>
    <row r="29" spans="1:8" ht="15.75" x14ac:dyDescent="0.25">
      <c r="A29" s="70" t="s">
        <v>119</v>
      </c>
      <c r="B29" s="13"/>
      <c r="C29" s="14"/>
      <c r="D29" s="101"/>
      <c r="E29" s="99"/>
      <c r="F29" s="99"/>
      <c r="G29" s="102"/>
      <c r="H29" s="15"/>
    </row>
    <row r="30" spans="1:8" ht="15.75" x14ac:dyDescent="0.25">
      <c r="A30" s="70" t="s">
        <v>124</v>
      </c>
      <c r="B30" s="13"/>
      <c r="C30" s="14"/>
      <c r="D30" s="73"/>
      <c r="E30" s="103"/>
      <c r="F30" s="74"/>
      <c r="G30" s="100"/>
      <c r="H30" s="15"/>
    </row>
    <row r="31" spans="1:8" ht="15.75" x14ac:dyDescent="0.25">
      <c r="A31" s="70" t="s">
        <v>151</v>
      </c>
      <c r="B31" s="13"/>
      <c r="C31" s="14"/>
      <c r="D31" s="73">
        <v>1</v>
      </c>
      <c r="E31" s="103">
        <v>175584</v>
      </c>
      <c r="F31" s="74">
        <v>69502</v>
      </c>
      <c r="G31" s="100">
        <f>F31/E31</f>
        <v>0.39583333333333331</v>
      </c>
      <c r="H31" s="15"/>
    </row>
    <row r="32" spans="1:8" ht="15.75" x14ac:dyDescent="0.2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 x14ac:dyDescent="0.25">
      <c r="A33" s="93" t="s">
        <v>148</v>
      </c>
      <c r="B33" s="13"/>
      <c r="C33" s="14"/>
      <c r="D33" s="73">
        <v>2</v>
      </c>
      <c r="E33" s="99">
        <v>394491</v>
      </c>
      <c r="F33" s="74">
        <v>74531</v>
      </c>
      <c r="G33" s="100">
        <f>F33/E33</f>
        <v>0.1889295319791833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3">
        <v>1247990</v>
      </c>
      <c r="F35" s="76">
        <v>192668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57</v>
      </c>
      <c r="E39" s="82">
        <f>SUM(E9:E38)</f>
        <v>13364776</v>
      </c>
      <c r="F39" s="82">
        <f>SUM(F9:F38)</f>
        <v>3470947.5</v>
      </c>
      <c r="G39" s="83">
        <f>F39/E39</f>
        <v>0.25970861763788633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6972844.4000000004</v>
      </c>
      <c r="F44" s="74">
        <v>474468.15</v>
      </c>
      <c r="G44" s="75">
        <f>1-(+F44/E44)</f>
        <v>0.93195486335533317</v>
      </c>
      <c r="H44" s="15"/>
    </row>
    <row r="45" spans="1:8" ht="15.75" x14ac:dyDescent="0.25">
      <c r="A45" s="27" t="s">
        <v>34</v>
      </c>
      <c r="B45" s="28"/>
      <c r="C45" s="14"/>
      <c r="D45" s="73">
        <v>18</v>
      </c>
      <c r="E45" s="74">
        <v>7688765.4400000004</v>
      </c>
      <c r="F45" s="74">
        <v>586729.93000000005</v>
      </c>
      <c r="G45" s="75">
        <f t="shared" ref="G45:G54" si="2">1-(+F45/E45)</f>
        <v>0.92368996888010146</v>
      </c>
      <c r="H45" s="15"/>
    </row>
    <row r="46" spans="1:8" ht="15.75" x14ac:dyDescent="0.25">
      <c r="A46" s="27" t="s">
        <v>35</v>
      </c>
      <c r="B46" s="28"/>
      <c r="C46" s="14"/>
      <c r="D46" s="73">
        <v>129</v>
      </c>
      <c r="E46" s="74">
        <v>10336032.6</v>
      </c>
      <c r="F46" s="74">
        <v>658282.14</v>
      </c>
      <c r="G46" s="75">
        <f t="shared" si="2"/>
        <v>0.93631191333510311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98</v>
      </c>
      <c r="E48" s="74">
        <v>16542261</v>
      </c>
      <c r="F48" s="74">
        <v>1130995.1000000001</v>
      </c>
      <c r="G48" s="75">
        <f t="shared" si="2"/>
        <v>0.93162995675137761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1782546</v>
      </c>
      <c r="F49" s="74">
        <v>-4788</v>
      </c>
      <c r="G49" s="75">
        <f t="shared" si="2"/>
        <v>1.0026860456897044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1680190</v>
      </c>
      <c r="F50" s="74">
        <v>205468</v>
      </c>
      <c r="G50" s="75">
        <f t="shared" si="2"/>
        <v>0.8777114493003767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229810</v>
      </c>
      <c r="F51" s="74">
        <v>6378</v>
      </c>
      <c r="G51" s="75">
        <f t="shared" si="2"/>
        <v>0.97224663852747928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441725</v>
      </c>
      <c r="F52" s="74">
        <v>70099</v>
      </c>
      <c r="G52" s="75">
        <f t="shared" si="2"/>
        <v>0.84130624257173581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112500</v>
      </c>
      <c r="F53" s="74">
        <v>5399</v>
      </c>
      <c r="G53" s="75">
        <f t="shared" si="2"/>
        <v>0.9520088888888889</v>
      </c>
      <c r="H53" s="15"/>
    </row>
    <row r="54" spans="1:8" ht="15.75" x14ac:dyDescent="0.25">
      <c r="A54" s="27" t="s">
        <v>61</v>
      </c>
      <c r="B54" s="30"/>
      <c r="C54" s="14"/>
      <c r="D54" s="73">
        <v>620</v>
      </c>
      <c r="E54" s="74">
        <v>67828065.280000001</v>
      </c>
      <c r="F54" s="74">
        <v>7540330.0999999996</v>
      </c>
      <c r="G54" s="75">
        <f t="shared" si="2"/>
        <v>0.88883170898546382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934</v>
      </c>
      <c r="E61" s="82">
        <f>SUM(E44:E60)</f>
        <v>113614739.72</v>
      </c>
      <c r="F61" s="82">
        <f>SUM(F44:F60)</f>
        <v>10673361.42</v>
      </c>
      <c r="G61" s="83">
        <f>1-(F61/E61)</f>
        <v>0.90605654295997007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F61+F25</f>
        <v>10673361.42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5</v>
      </c>
      <c r="E10" s="74">
        <v>333416</v>
      </c>
      <c r="F10" s="74">
        <v>73983.5</v>
      </c>
      <c r="G10" s="75">
        <f>F10/E10</f>
        <v>0.22189546992345899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76280</v>
      </c>
      <c r="F12" s="74">
        <v>8599.5</v>
      </c>
      <c r="G12" s="75">
        <f>F12/E12</f>
        <v>0.11273597273203985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7</v>
      </c>
      <c r="E14" s="74">
        <v>5223029</v>
      </c>
      <c r="F14" s="74">
        <v>679384</v>
      </c>
      <c r="G14" s="75">
        <f>F14/E14</f>
        <v>0.13007471335119908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74">
        <v>14750</v>
      </c>
      <c r="F17" s="74">
        <v>526</v>
      </c>
      <c r="G17" s="75">
        <f>F17/E17</f>
        <v>3.5661016949152545E-2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499271</v>
      </c>
      <c r="F18" s="74">
        <v>124354.5</v>
      </c>
      <c r="G18" s="75">
        <f>F18/E18</f>
        <v>0.24907214719060389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159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7</v>
      </c>
      <c r="E23" s="74">
        <v>791172</v>
      </c>
      <c r="F23" s="74">
        <v>125181.5</v>
      </c>
      <c r="G23" s="75">
        <f>F23/E23</f>
        <v>0.15822286430763474</v>
      </c>
      <c r="H23" s="15"/>
    </row>
    <row r="24" spans="1:8" ht="15.75" x14ac:dyDescent="0.25">
      <c r="A24" s="93" t="s">
        <v>154</v>
      </c>
      <c r="B24" s="13"/>
      <c r="C24" s="14"/>
      <c r="D24" s="73">
        <v>1</v>
      </c>
      <c r="E24" s="74">
        <v>1059295</v>
      </c>
      <c r="F24" s="74">
        <v>106877.5</v>
      </c>
      <c r="G24" s="75">
        <f>F24/E24</f>
        <v>0.10089493483873709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111333</v>
      </c>
      <c r="F25" s="74">
        <v>32575</v>
      </c>
      <c r="G25" s="75">
        <f>F25/E25</f>
        <v>0.29259069637933049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160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1000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8108546</v>
      </c>
      <c r="F39" s="82">
        <f>SUM(F9:F38)</f>
        <v>1152481.5</v>
      </c>
      <c r="G39" s="83">
        <f>F39/E39</f>
        <v>0.14213170894017249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51</v>
      </c>
      <c r="E46" s="74">
        <v>1736308.25</v>
      </c>
      <c r="F46" s="74">
        <v>138925.34</v>
      </c>
      <c r="G46" s="75">
        <f>1-(+F46/E46)</f>
        <v>0.9199880896724415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1236102.5</v>
      </c>
      <c r="F47" s="74">
        <v>77847.070000000007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62</v>
      </c>
      <c r="E48" s="74">
        <v>4563447</v>
      </c>
      <c r="F48" s="74">
        <v>408711.71</v>
      </c>
      <c r="G48" s="75">
        <f>1-(+F48/E48)</f>
        <v>0.91043794088109276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954475</v>
      </c>
      <c r="F50" s="74">
        <v>35595.96</v>
      </c>
      <c r="G50" s="75">
        <f>1-(+F50/E50)</f>
        <v>0.96270624165116947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534</v>
      </c>
      <c r="E54" s="74">
        <v>41551043.689999998</v>
      </c>
      <c r="F54" s="74">
        <v>5049122.34</v>
      </c>
      <c r="G54" s="75">
        <f>1-(+F54/E54)</f>
        <v>0.87848386245914778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227</v>
      </c>
      <c r="E56" s="74">
        <v>37942737.960000001</v>
      </c>
      <c r="F56" s="74">
        <v>3895306.71</v>
      </c>
      <c r="G56" s="75">
        <f>1-(+F56/E56)</f>
        <v>0.89733722658321313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>
        <v>4723</v>
      </c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895</v>
      </c>
      <c r="E62" s="82">
        <f>SUM(E44:E61)</f>
        <v>87984114.400000006</v>
      </c>
      <c r="F62" s="82">
        <f>SUM(F44:F61)</f>
        <v>9610232.129999999</v>
      </c>
      <c r="G62" s="83">
        <f>1-(+F62/E62)</f>
        <v>0.89077309926301884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10762713.629999999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73">
        <v>4</v>
      </c>
      <c r="E11" s="99">
        <v>791760</v>
      </c>
      <c r="F11" s="74">
        <v>185483.5</v>
      </c>
      <c r="G11" s="75">
        <f t="shared" ref="G11:G23" si="0">F11/E11</f>
        <v>0.23426732848337881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131677</v>
      </c>
      <c r="F13" s="74">
        <v>42704</v>
      </c>
      <c r="G13" s="75">
        <f t="shared" si="0"/>
        <v>0.32430872513802717</v>
      </c>
      <c r="H13" s="15"/>
    </row>
    <row r="14" spans="1:8" ht="15.75" x14ac:dyDescent="0.25">
      <c r="A14" s="93" t="s">
        <v>129</v>
      </c>
      <c r="B14" s="13"/>
      <c r="C14" s="14"/>
      <c r="D14" s="73">
        <v>4</v>
      </c>
      <c r="E14" s="99">
        <v>2001884</v>
      </c>
      <c r="F14" s="74">
        <v>313989</v>
      </c>
      <c r="G14" s="75">
        <f t="shared" si="0"/>
        <v>0.15684675036115978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96191</v>
      </c>
      <c r="F15" s="74">
        <v>37005</v>
      </c>
      <c r="G15" s="75">
        <f t="shared" si="0"/>
        <v>0.38470335062531835</v>
      </c>
      <c r="H15" s="15"/>
    </row>
    <row r="16" spans="1:8" ht="15.75" x14ac:dyDescent="0.25">
      <c r="A16" s="93" t="s">
        <v>111</v>
      </c>
      <c r="B16" s="13"/>
      <c r="C16" s="14"/>
      <c r="D16" s="73">
        <v>2</v>
      </c>
      <c r="E16" s="99">
        <v>187317</v>
      </c>
      <c r="F16" s="74">
        <v>67542.5</v>
      </c>
      <c r="G16" s="75">
        <f t="shared" si="0"/>
        <v>0.36057859137184561</v>
      </c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99">
        <v>65165</v>
      </c>
      <c r="F17" s="74">
        <v>-1680</v>
      </c>
      <c r="G17" s="75">
        <f t="shared" si="0"/>
        <v>-2.5780710504104964E-2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222833</v>
      </c>
      <c r="F18" s="74">
        <v>-4676</v>
      </c>
      <c r="G18" s="75">
        <f t="shared" si="0"/>
        <v>-2.0984324583881202E-2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1233279</v>
      </c>
      <c r="F19" s="74">
        <v>430043</v>
      </c>
      <c r="G19" s="75">
        <f t="shared" si="0"/>
        <v>0.34869887511260633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>
        <v>2</v>
      </c>
      <c r="E21" s="99">
        <v>349726</v>
      </c>
      <c r="F21" s="74">
        <v>121920</v>
      </c>
      <c r="G21" s="75">
        <f t="shared" si="0"/>
        <v>0.34861577349124745</v>
      </c>
      <c r="H21" s="15"/>
    </row>
    <row r="22" spans="1:8" ht="15.75" x14ac:dyDescent="0.25">
      <c r="A22" s="93" t="s">
        <v>159</v>
      </c>
      <c r="B22" s="13"/>
      <c r="C22" s="14"/>
      <c r="D22" s="73">
        <v>10</v>
      </c>
      <c r="E22" s="99">
        <v>2008628</v>
      </c>
      <c r="F22" s="74">
        <v>528290.5</v>
      </c>
      <c r="G22" s="75">
        <f t="shared" si="0"/>
        <v>0.26301062217593302</v>
      </c>
      <c r="H22" s="15"/>
    </row>
    <row r="23" spans="1:8" ht="15.75" x14ac:dyDescent="0.25">
      <c r="A23" s="93" t="s">
        <v>117</v>
      </c>
      <c r="B23" s="13"/>
      <c r="C23" s="14"/>
      <c r="D23" s="73">
        <v>2</v>
      </c>
      <c r="E23" s="99">
        <v>2000</v>
      </c>
      <c r="F23" s="74">
        <v>2000</v>
      </c>
      <c r="G23" s="75">
        <f t="shared" si="0"/>
        <v>1</v>
      </c>
      <c r="H23" s="15"/>
    </row>
    <row r="24" spans="1:8" ht="15.75" x14ac:dyDescent="0.25">
      <c r="A24" s="93" t="s">
        <v>154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778986</v>
      </c>
      <c r="F25" s="74">
        <v>192949</v>
      </c>
      <c r="G25" s="75">
        <f>F25/E25</f>
        <v>0.2476925130875266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41489</v>
      </c>
      <c r="F30" s="74">
        <v>14409</v>
      </c>
      <c r="G30" s="75">
        <f>F30/E30</f>
        <v>0.34729687387018243</v>
      </c>
      <c r="H30" s="15"/>
    </row>
    <row r="31" spans="1:8" ht="15.75" x14ac:dyDescent="0.25">
      <c r="A31" s="70" t="s">
        <v>160</v>
      </c>
      <c r="B31" s="13"/>
      <c r="C31" s="14"/>
      <c r="D31" s="73">
        <v>2</v>
      </c>
      <c r="E31" s="99">
        <v>298444</v>
      </c>
      <c r="F31" s="74">
        <v>68677</v>
      </c>
      <c r="G31" s="75">
        <f>F31/E31</f>
        <v>0.23011687284716731</v>
      </c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163223</v>
      </c>
      <c r="F32" s="74">
        <v>59091</v>
      </c>
      <c r="G32" s="75">
        <f>F32/E32</f>
        <v>0.36202618503519723</v>
      </c>
      <c r="H32" s="15"/>
    </row>
    <row r="33" spans="1:8" ht="15.75" x14ac:dyDescent="0.25">
      <c r="A33" s="70" t="s">
        <v>98</v>
      </c>
      <c r="B33" s="13"/>
      <c r="C33" s="14"/>
      <c r="D33" s="73">
        <v>1</v>
      </c>
      <c r="E33" s="99">
        <v>42786</v>
      </c>
      <c r="F33" s="74">
        <v>20517</v>
      </c>
      <c r="G33" s="75">
        <f>F33/E33</f>
        <v>0.47952601318188193</v>
      </c>
      <c r="H33" s="15"/>
    </row>
    <row r="34" spans="1:8" ht="15.75" x14ac:dyDescent="0.25">
      <c r="A34" s="70" t="s">
        <v>103</v>
      </c>
      <c r="B34" s="13"/>
      <c r="C34" s="14"/>
      <c r="D34" s="73">
        <v>2</v>
      </c>
      <c r="E34" s="99">
        <v>1775248</v>
      </c>
      <c r="F34" s="74">
        <v>169704</v>
      </c>
      <c r="G34" s="75">
        <f>F34/E34</f>
        <v>9.5594531017638096E-2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42</v>
      </c>
      <c r="E39" s="82">
        <f>SUM(E9:E38)</f>
        <v>10190636</v>
      </c>
      <c r="F39" s="82">
        <f>SUM(F9:F38)</f>
        <v>2247968.5</v>
      </c>
      <c r="G39" s="83">
        <f>F39/E39</f>
        <v>0.22059158034886145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118</v>
      </c>
      <c r="E44" s="74">
        <v>13099863.5</v>
      </c>
      <c r="F44" s="74">
        <v>771572.15</v>
      </c>
      <c r="G44" s="75">
        <f>1-(+F44/E44)</f>
        <v>0.94110074887421535</v>
      </c>
      <c r="H44" s="15"/>
    </row>
    <row r="45" spans="1:8" ht="15.75" x14ac:dyDescent="0.25">
      <c r="A45" s="27" t="s">
        <v>34</v>
      </c>
      <c r="B45" s="28"/>
      <c r="C45" s="14"/>
      <c r="D45" s="73">
        <v>19</v>
      </c>
      <c r="E45" s="74">
        <v>7256527.5199999996</v>
      </c>
      <c r="F45" s="74">
        <v>633985.5</v>
      </c>
      <c r="G45" s="75">
        <f t="shared" ref="G45:G53" si="1">1-(+F45/E45)</f>
        <v>0.9126323853588858</v>
      </c>
      <c r="H45" s="15"/>
    </row>
    <row r="46" spans="1:8" ht="15.75" x14ac:dyDescent="0.25">
      <c r="A46" s="27" t="s">
        <v>35</v>
      </c>
      <c r="B46" s="28"/>
      <c r="C46" s="14"/>
      <c r="D46" s="73">
        <v>198</v>
      </c>
      <c r="E46" s="74">
        <v>5549713.75</v>
      </c>
      <c r="F46" s="74">
        <v>419857.91</v>
      </c>
      <c r="G46" s="75">
        <f t="shared" si="1"/>
        <v>0.92434602415304756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121</v>
      </c>
      <c r="E48" s="74">
        <v>17846328.550000001</v>
      </c>
      <c r="F48" s="74">
        <v>1185248.23</v>
      </c>
      <c r="G48" s="75">
        <f t="shared" si="1"/>
        <v>0.93358587864841258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1936000</v>
      </c>
      <c r="F50" s="74">
        <v>-1360</v>
      </c>
      <c r="G50" s="75">
        <f t="shared" si="1"/>
        <v>1.000702479338843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383170</v>
      </c>
      <c r="F51" s="74">
        <v>-43300</v>
      </c>
      <c r="G51" s="75">
        <f t="shared" si="1"/>
        <v>1.1130046715557063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727750</v>
      </c>
      <c r="F52" s="74">
        <v>-37450</v>
      </c>
      <c r="G52" s="75">
        <f t="shared" si="1"/>
        <v>1.0514599793885262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87700</v>
      </c>
      <c r="F53" s="74">
        <v>600</v>
      </c>
      <c r="G53" s="75">
        <f t="shared" si="1"/>
        <v>0.9931584948688712</v>
      </c>
      <c r="H53" s="15"/>
    </row>
    <row r="54" spans="1:8" ht="15.75" x14ac:dyDescent="0.25">
      <c r="A54" s="27" t="s">
        <v>61</v>
      </c>
      <c r="B54" s="30"/>
      <c r="C54" s="14"/>
      <c r="D54" s="73">
        <v>1269</v>
      </c>
      <c r="E54" s="74">
        <v>102098414.45</v>
      </c>
      <c r="F54" s="74">
        <v>11530105.58</v>
      </c>
      <c r="G54" s="75">
        <f>1-(+F54/E54)</f>
        <v>0.88706871069338145</v>
      </c>
      <c r="H54" s="15"/>
    </row>
    <row r="55" spans="1:8" ht="15.75" x14ac:dyDescent="0.25">
      <c r="A55" s="27" t="s">
        <v>62</v>
      </c>
      <c r="B55" s="30"/>
      <c r="C55" s="14"/>
      <c r="D55" s="73">
        <v>21</v>
      </c>
      <c r="E55" s="74">
        <v>558676.63</v>
      </c>
      <c r="F55" s="74">
        <v>60673.9</v>
      </c>
      <c r="G55" s="75">
        <f>1-(+F55/E55)</f>
        <v>0.89139710390248472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1771</v>
      </c>
      <c r="E62" s="82">
        <f>SUM(E44:E61)</f>
        <v>149544144.40000001</v>
      </c>
      <c r="F62" s="82">
        <f>SUM(F44:F61)</f>
        <v>14519933.270000001</v>
      </c>
      <c r="G62" s="83">
        <f>1-(F62/E62)</f>
        <v>0.90290537066324617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16767901.770000001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68907</v>
      </c>
      <c r="F9" s="74">
        <v>12608.5</v>
      </c>
      <c r="G9" s="75">
        <f>F9/E9</f>
        <v>0.182978507263413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20065</v>
      </c>
      <c r="F15" s="74">
        <v>9096.5</v>
      </c>
      <c r="G15" s="75">
        <f>+F15/E15</f>
        <v>0.45335160727635188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56471</v>
      </c>
      <c r="F31" s="74">
        <v>12904</v>
      </c>
      <c r="G31" s="75">
        <f>+F31/E31</f>
        <v>0.22850666713888546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4</v>
      </c>
      <c r="E39" s="82">
        <f>SUM(E9:E38)</f>
        <v>145443</v>
      </c>
      <c r="F39" s="82">
        <f>SUM(F9:F38)</f>
        <v>34609</v>
      </c>
      <c r="G39" s="83">
        <f>F39/E39</f>
        <v>0.23795576273866739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742157.65</v>
      </c>
      <c r="F44" s="74">
        <v>50491.199999999997</v>
      </c>
      <c r="G44" s="75">
        <f>1-(+F44/E44)</f>
        <v>0.93196701536391902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20</v>
      </c>
      <c r="E46" s="74">
        <v>652934.5</v>
      </c>
      <c r="F46" s="74">
        <v>67405</v>
      </c>
      <c r="G46" s="75">
        <f>1-(+F46/E46)</f>
        <v>0.89676606152684535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555094</v>
      </c>
      <c r="F47" s="74">
        <v>69608.990000000005</v>
      </c>
      <c r="G47" s="75">
        <f>1-(+F47/E47)</f>
        <v>0.8745996353770713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24</v>
      </c>
      <c r="E48" s="74">
        <v>1748556.78</v>
      </c>
      <c r="F48" s="74">
        <v>99633.11</v>
      </c>
      <c r="G48" s="75">
        <f>1-(+F48/E48)</f>
        <v>0.94301980287994991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316676.5</v>
      </c>
      <c r="F50" s="74">
        <v>40013</v>
      </c>
      <c r="G50" s="75">
        <f>1-(+F50/E50)</f>
        <v>0.87364708148536441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329</v>
      </c>
      <c r="E53" s="74">
        <v>23689041.379999999</v>
      </c>
      <c r="F53" s="74">
        <v>2812814.37</v>
      </c>
      <c r="G53" s="75">
        <f>1-(+F53/E53)</f>
        <v>0.88126094573101721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413</v>
      </c>
      <c r="E60" s="82">
        <f>SUM(E44:E59)</f>
        <v>27704460.809999999</v>
      </c>
      <c r="F60" s="82">
        <f>SUM(F44:F59)</f>
        <v>3139965.67</v>
      </c>
      <c r="G60" s="83">
        <f>1-(F60/E60)</f>
        <v>0.88666209057327616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3174574.67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732767</v>
      </c>
      <c r="F10" s="74">
        <v>180698.5</v>
      </c>
      <c r="G10" s="104">
        <f>F10/E10</f>
        <v>0.24659748596757222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353977</v>
      </c>
      <c r="F11" s="74">
        <v>95768</v>
      </c>
      <c r="G11" s="104">
        <f>F11/E11</f>
        <v>0.27054865146605572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122947</v>
      </c>
      <c r="F12" s="74">
        <v>43369</v>
      </c>
      <c r="G12" s="104">
        <f>F12/E12</f>
        <v>0.3527454919599502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4279747</v>
      </c>
      <c r="F13" s="74">
        <v>380755.5</v>
      </c>
      <c r="G13" s="104">
        <f>F13/E13</f>
        <v>8.8966824440790543E-2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153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1350167</v>
      </c>
      <c r="F18" s="74">
        <v>347994</v>
      </c>
      <c r="G18" s="104">
        <f>F18/E18</f>
        <v>0.2577414497613999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2809948</v>
      </c>
      <c r="F19" s="74">
        <v>1417861</v>
      </c>
      <c r="G19" s="104">
        <f>F19/E19</f>
        <v>0.50458620586573133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2262188</v>
      </c>
      <c r="F21" s="74">
        <v>84279</v>
      </c>
      <c r="G21" s="104">
        <f>F21/E21</f>
        <v>3.7255524297715309E-2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155</v>
      </c>
      <c r="B23" s="13"/>
      <c r="C23" s="14"/>
      <c r="D23" s="73">
        <v>1</v>
      </c>
      <c r="E23" s="74">
        <v>74222</v>
      </c>
      <c r="F23" s="74">
        <v>16481.5</v>
      </c>
      <c r="G23" s="104">
        <f>F23/E23</f>
        <v>0.22205680256527713</v>
      </c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362369</v>
      </c>
      <c r="F24" s="74">
        <v>57901.73</v>
      </c>
      <c r="G24" s="104">
        <f>F24/E24</f>
        <v>0.15978665393562916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1598525</v>
      </c>
      <c r="F25" s="74">
        <v>506506</v>
      </c>
      <c r="G25" s="104">
        <f>F25/E25</f>
        <v>0.31685835379490468</v>
      </c>
      <c r="H25" s="15"/>
    </row>
    <row r="26" spans="1:8" ht="15.75" x14ac:dyDescent="0.25">
      <c r="A26" s="94" t="s">
        <v>21</v>
      </c>
      <c r="B26" s="13"/>
      <c r="C26" s="14"/>
      <c r="D26" s="73">
        <v>17</v>
      </c>
      <c r="E26" s="74">
        <v>278532</v>
      </c>
      <c r="F26" s="74">
        <v>278532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58688</v>
      </c>
      <c r="F28" s="74">
        <v>-698.3</v>
      </c>
      <c r="G28" s="104">
        <f>F28/E28</f>
        <v>-1.189851417666303E-2</v>
      </c>
      <c r="H28" s="15"/>
    </row>
    <row r="29" spans="1:8" ht="15.75" x14ac:dyDescent="0.25">
      <c r="A29" s="70" t="s">
        <v>157</v>
      </c>
      <c r="B29" s="13"/>
      <c r="C29" s="14"/>
      <c r="D29" s="73">
        <v>1</v>
      </c>
      <c r="E29" s="74">
        <v>1551933</v>
      </c>
      <c r="F29" s="74">
        <v>203115.5</v>
      </c>
      <c r="G29" s="104">
        <f>F29/E29</f>
        <v>0.13087903923687427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148</v>
      </c>
      <c r="B32" s="13"/>
      <c r="C32" s="14"/>
      <c r="D32" s="73">
        <v>2</v>
      </c>
      <c r="E32" s="74">
        <v>400623</v>
      </c>
      <c r="F32" s="74">
        <v>141648</v>
      </c>
      <c r="G32" s="104">
        <f>F32/E32</f>
        <v>0.35356931579065604</v>
      </c>
      <c r="H32" s="15"/>
    </row>
    <row r="33" spans="1:8" ht="15.75" x14ac:dyDescent="0.25">
      <c r="A33" s="70" t="s">
        <v>158</v>
      </c>
      <c r="B33" s="13"/>
      <c r="C33" s="14"/>
      <c r="D33" s="73">
        <v>2</v>
      </c>
      <c r="E33" s="74">
        <v>821620</v>
      </c>
      <c r="F33" s="74">
        <v>209790.64</v>
      </c>
      <c r="G33" s="104">
        <f>F33/E33</f>
        <v>0.25533779606143964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2781796</v>
      </c>
      <c r="F34" s="74">
        <v>479541</v>
      </c>
      <c r="G34" s="104">
        <f>F34/E34</f>
        <v>0.17238539418418891</v>
      </c>
      <c r="H34" s="15"/>
    </row>
    <row r="35" spans="1:8" x14ac:dyDescent="0.2">
      <c r="A35" s="16" t="s">
        <v>28</v>
      </c>
      <c r="B35" s="13"/>
      <c r="C35" s="14"/>
      <c r="D35" s="77"/>
      <c r="E35" s="95">
        <v>625650</v>
      </c>
      <c r="F35" s="74">
        <v>87839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>
        <v>1186</v>
      </c>
      <c r="F36" s="74">
        <v>1186</v>
      </c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63</v>
      </c>
      <c r="E39" s="82">
        <f>SUM(E9:E38)</f>
        <v>20466885</v>
      </c>
      <c r="F39" s="82">
        <f>SUM(F9:F38)</f>
        <v>4532568.07</v>
      </c>
      <c r="G39" s="106">
        <f>F39/E39</f>
        <v>0.22145861815317769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1">
        <v>4069190.5</v>
      </c>
      <c r="F44" s="74">
        <v>172569.71</v>
      </c>
      <c r="G44" s="104">
        <f>1-(+F44/E44)</f>
        <v>0.95759114497097153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x14ac:dyDescent="0.25">
      <c r="A48" s="27"/>
      <c r="B48" s="28"/>
      <c r="C48" s="14"/>
      <c r="D48" s="73"/>
      <c r="E48" s="111"/>
      <c r="F48" s="74"/>
      <c r="G48" s="104"/>
      <c r="H48" s="2"/>
    </row>
    <row r="49" spans="1:8" x14ac:dyDescent="0.2">
      <c r="A49" s="16" t="s">
        <v>139</v>
      </c>
      <c r="B49" s="30"/>
      <c r="C49" s="14"/>
      <c r="D49" s="77"/>
      <c r="E49" s="96"/>
      <c r="F49" s="74"/>
      <c r="G49" s="105"/>
      <c r="H49" s="2"/>
    </row>
    <row r="50" spans="1:8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x14ac:dyDescent="0.25">
      <c r="A53" s="20" t="s">
        <v>140</v>
      </c>
      <c r="B53" s="20"/>
      <c r="C53" s="21"/>
      <c r="D53" s="138">
        <f>SUM(D44:D49)</f>
        <v>12</v>
      </c>
      <c r="E53" s="139">
        <f>SUM(E44:E52)</f>
        <v>4069190.5</v>
      </c>
      <c r="F53" s="139">
        <f>SUM(F44:F52)</f>
        <v>172569.71</v>
      </c>
      <c r="G53" s="110">
        <f>1-(+F53/E53)</f>
        <v>0.95759114497097153</v>
      </c>
      <c r="H53" s="2"/>
    </row>
    <row r="54" spans="1:8" ht="15.75" x14ac:dyDescent="0.25">
      <c r="A54" s="22"/>
      <c r="B54" s="22"/>
      <c r="C54" s="22"/>
      <c r="D54" s="136"/>
      <c r="E54" s="137"/>
      <c r="F54" s="107"/>
      <c r="G54" s="107"/>
      <c r="H54" s="2"/>
    </row>
    <row r="55" spans="1:8" ht="18" x14ac:dyDescent="0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108" t="s">
        <v>5</v>
      </c>
      <c r="H56" s="2"/>
    </row>
    <row r="57" spans="1:8" ht="15.75" x14ac:dyDescent="0.25">
      <c r="A57" s="26"/>
      <c r="B57" s="26"/>
      <c r="C57" s="26"/>
      <c r="D57" s="89" t="s">
        <v>6</v>
      </c>
      <c r="E57" s="90" t="s">
        <v>134</v>
      </c>
      <c r="F57" s="88" t="s">
        <v>8</v>
      </c>
      <c r="G57" s="109" t="s">
        <v>135</v>
      </c>
      <c r="H57" s="2"/>
    </row>
    <row r="58" spans="1:8" ht="15.75" x14ac:dyDescent="0.25">
      <c r="A58" s="27" t="s">
        <v>33</v>
      </c>
      <c r="B58" s="28"/>
      <c r="C58" s="14"/>
      <c r="D58" s="73">
        <v>95</v>
      </c>
      <c r="E58" s="74">
        <v>18187780.850000001</v>
      </c>
      <c r="F58" s="74">
        <v>1063876.93</v>
      </c>
      <c r="G58" s="104">
        <f>1-(+F58/E58)</f>
        <v>0.94150595178300711</v>
      </c>
      <c r="H58" s="15"/>
    </row>
    <row r="59" spans="1:8" ht="15.75" x14ac:dyDescent="0.25">
      <c r="A59" s="27" t="s">
        <v>34</v>
      </c>
      <c r="B59" s="28"/>
      <c r="C59" s="14"/>
      <c r="D59" s="73">
        <v>8</v>
      </c>
      <c r="E59" s="74">
        <v>7962515.2400000002</v>
      </c>
      <c r="F59" s="74">
        <v>616052.6</v>
      </c>
      <c r="G59" s="104">
        <f>1-(+F59/E59)</f>
        <v>0.92263090475416154</v>
      </c>
      <c r="H59" s="15"/>
    </row>
    <row r="60" spans="1:8" ht="15.75" x14ac:dyDescent="0.25">
      <c r="A60" s="27" t="s">
        <v>35</v>
      </c>
      <c r="B60" s="28"/>
      <c r="C60" s="14"/>
      <c r="D60" s="73">
        <v>278</v>
      </c>
      <c r="E60" s="74">
        <v>17752550.25</v>
      </c>
      <c r="F60" s="74">
        <v>885489.04</v>
      </c>
      <c r="G60" s="104">
        <f>1-(+F60/E60)</f>
        <v>0.95012046001672346</v>
      </c>
      <c r="H60" s="15"/>
    </row>
    <row r="61" spans="1:8" ht="15.75" x14ac:dyDescent="0.25">
      <c r="A61" s="27" t="s">
        <v>36</v>
      </c>
      <c r="B61" s="28"/>
      <c r="C61" s="14"/>
      <c r="D61" s="73">
        <v>19</v>
      </c>
      <c r="E61" s="74">
        <v>2097477.5</v>
      </c>
      <c r="F61" s="74">
        <v>186068.5</v>
      </c>
      <c r="G61" s="104">
        <f>1-(+F61/E61)</f>
        <v>0.91128939404594322</v>
      </c>
      <c r="H61" s="15"/>
    </row>
    <row r="62" spans="1:8" ht="15.75" x14ac:dyDescent="0.25">
      <c r="A62" s="27" t="s">
        <v>37</v>
      </c>
      <c r="B62" s="28"/>
      <c r="C62" s="14"/>
      <c r="D62" s="73">
        <v>109</v>
      </c>
      <c r="E62" s="74">
        <v>21483666</v>
      </c>
      <c r="F62" s="74">
        <v>1463270.54</v>
      </c>
      <c r="G62" s="104">
        <f>1-(+F62/E62)</f>
        <v>0.93188915988546839</v>
      </c>
      <c r="H62" s="15"/>
    </row>
    <row r="63" spans="1:8" ht="15.75" x14ac:dyDescent="0.2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 x14ac:dyDescent="0.25">
      <c r="A64" s="27" t="s">
        <v>39</v>
      </c>
      <c r="B64" s="28"/>
      <c r="C64" s="14"/>
      <c r="D64" s="73">
        <v>31</v>
      </c>
      <c r="E64" s="74">
        <v>8714087.5</v>
      </c>
      <c r="F64" s="74">
        <v>514123.31</v>
      </c>
      <c r="G64" s="104">
        <f t="shared" ref="G64:G69" si="0">1-(+F64/E64)</f>
        <v>0.94100090112705437</v>
      </c>
      <c r="H64" s="15"/>
    </row>
    <row r="65" spans="1:8" ht="15.75" x14ac:dyDescent="0.25">
      <c r="A65" s="27" t="s">
        <v>40</v>
      </c>
      <c r="B65" s="28"/>
      <c r="C65" s="14"/>
      <c r="D65" s="73">
        <v>10</v>
      </c>
      <c r="E65" s="74">
        <v>1000820</v>
      </c>
      <c r="F65" s="74">
        <v>122529.4</v>
      </c>
      <c r="G65" s="104">
        <f t="shared" si="0"/>
        <v>0.87757099178673492</v>
      </c>
      <c r="H65" s="15"/>
    </row>
    <row r="66" spans="1:8" ht="15.75" x14ac:dyDescent="0.25">
      <c r="A66" s="54" t="s">
        <v>41</v>
      </c>
      <c r="B66" s="28"/>
      <c r="C66" s="14"/>
      <c r="D66" s="73">
        <v>6</v>
      </c>
      <c r="E66" s="74">
        <v>519775</v>
      </c>
      <c r="F66" s="74">
        <v>32925</v>
      </c>
      <c r="G66" s="104">
        <f t="shared" si="0"/>
        <v>0.93665528353614547</v>
      </c>
      <c r="H66" s="15"/>
    </row>
    <row r="67" spans="1:8" ht="15.75" x14ac:dyDescent="0.25">
      <c r="A67" s="55" t="s">
        <v>60</v>
      </c>
      <c r="B67" s="28"/>
      <c r="C67" s="14"/>
      <c r="D67" s="73">
        <v>2</v>
      </c>
      <c r="E67" s="74">
        <v>130800</v>
      </c>
      <c r="F67" s="74">
        <v>-12500</v>
      </c>
      <c r="G67" s="104">
        <f t="shared" si="0"/>
        <v>1.095565749235474</v>
      </c>
      <c r="H67" s="15"/>
    </row>
    <row r="68" spans="1:8" ht="15.75" x14ac:dyDescent="0.25">
      <c r="A68" s="27" t="s">
        <v>99</v>
      </c>
      <c r="B68" s="28"/>
      <c r="C68" s="14"/>
      <c r="D68" s="73">
        <v>1182</v>
      </c>
      <c r="E68" s="74">
        <v>132955263.75</v>
      </c>
      <c r="F68" s="74">
        <v>14743706.9</v>
      </c>
      <c r="G68" s="104">
        <f t="shared" si="0"/>
        <v>0.88910776088020804</v>
      </c>
      <c r="H68" s="15"/>
    </row>
    <row r="69" spans="1:8" ht="15.75" x14ac:dyDescent="0.25">
      <c r="A69" s="71" t="s">
        <v>100</v>
      </c>
      <c r="B69" s="30"/>
      <c r="C69" s="14"/>
      <c r="D69" s="73">
        <v>3</v>
      </c>
      <c r="E69" s="74">
        <v>503311</v>
      </c>
      <c r="F69" s="74">
        <v>33047.620000000003</v>
      </c>
      <c r="G69" s="104">
        <f t="shared" si="0"/>
        <v>0.9343395634110917</v>
      </c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x14ac:dyDescent="0.2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x14ac:dyDescent="0.2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 x14ac:dyDescent="0.25">
      <c r="A74" s="32"/>
      <c r="B74" s="18"/>
      <c r="C74" s="14"/>
      <c r="D74" s="77"/>
      <c r="E74" s="80"/>
      <c r="F74" s="80"/>
      <c r="G74" s="105"/>
      <c r="H74" s="2"/>
    </row>
    <row r="75" spans="1:8" ht="15.75" x14ac:dyDescent="0.25">
      <c r="A75" s="20" t="s">
        <v>45</v>
      </c>
      <c r="B75" s="20"/>
      <c r="C75" s="21"/>
      <c r="D75" s="81">
        <f>SUM(D58:D71)</f>
        <v>1743</v>
      </c>
      <c r="E75" s="82">
        <f>SUM(E58:E74)</f>
        <v>211308047.09</v>
      </c>
      <c r="F75" s="82">
        <f>SUM(F58:F74)</f>
        <v>19648589.84</v>
      </c>
      <c r="G75" s="110">
        <f>1-(+F75/E75)</f>
        <v>0.90701447431563598</v>
      </c>
      <c r="H75" s="2"/>
    </row>
    <row r="76" spans="1:8" x14ac:dyDescent="0.2">
      <c r="A76" s="33"/>
      <c r="B76" s="33"/>
      <c r="C76" s="33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6"/>
      <c r="D77" s="36"/>
      <c r="E77" s="36"/>
      <c r="F77" s="37">
        <f>F75+F39+F53</f>
        <v>24353727.620000001</v>
      </c>
      <c r="G77" s="36"/>
      <c r="H77" s="2"/>
    </row>
    <row r="78" spans="1:8" ht="18" x14ac:dyDescent="0.25">
      <c r="A78" s="35"/>
      <c r="B78" s="36"/>
      <c r="C78" s="36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MAY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13</v>
      </c>
      <c r="E13" s="99">
        <v>2351068</v>
      </c>
      <c r="F13" s="111">
        <v>520389.5</v>
      </c>
      <c r="G13" s="104">
        <f>F13/E13</f>
        <v>0.22134174766531636</v>
      </c>
      <c r="H13" s="15"/>
    </row>
    <row r="14" spans="1:8" ht="15.75" x14ac:dyDescent="0.25">
      <c r="A14" s="93" t="s">
        <v>107</v>
      </c>
      <c r="B14" s="13"/>
      <c r="C14" s="14"/>
      <c r="D14" s="73">
        <v>2</v>
      </c>
      <c r="E14" s="99">
        <v>517975</v>
      </c>
      <c r="F14" s="111">
        <v>50826</v>
      </c>
      <c r="G14" s="104">
        <f>F14/E14</f>
        <v>9.8124426854577923E-2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192088</v>
      </c>
      <c r="F16" s="111">
        <v>50239.5</v>
      </c>
      <c r="G16" s="104">
        <f>F16/E16</f>
        <v>0.26154418808046315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671922</v>
      </c>
      <c r="F17" s="111">
        <v>179646</v>
      </c>
      <c r="G17" s="104">
        <f>F17/E17</f>
        <v>0.26736139016135801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412358</v>
      </c>
      <c r="F18" s="111">
        <v>77390.009999999995</v>
      </c>
      <c r="G18" s="104">
        <f>F18/E18</f>
        <v>0.18767675175454337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1246715</v>
      </c>
      <c r="F20" s="111">
        <v>312267</v>
      </c>
      <c r="G20" s="104">
        <f>F20/E20</f>
        <v>0.25047183999550821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1139074</v>
      </c>
      <c r="F23" s="111">
        <v>219547.87</v>
      </c>
      <c r="G23" s="104">
        <f t="shared" ref="G23:G29" si="0">F23/E23</f>
        <v>0.19274241181872293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2682037</v>
      </c>
      <c r="F24" s="111">
        <v>464459.5</v>
      </c>
      <c r="G24" s="104">
        <f t="shared" si="0"/>
        <v>0.17317415829833815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971480</v>
      </c>
      <c r="F25" s="111">
        <v>191388</v>
      </c>
      <c r="G25" s="104">
        <f t="shared" si="0"/>
        <v>0.19700662906081443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54240</v>
      </c>
      <c r="F29" s="111">
        <v>2956</v>
      </c>
      <c r="G29" s="104">
        <f t="shared" si="0"/>
        <v>5.4498525073746314E-2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110</v>
      </c>
      <c r="B32" s="13"/>
      <c r="C32" s="14"/>
      <c r="D32" s="73">
        <v>2</v>
      </c>
      <c r="E32" s="99">
        <v>85781</v>
      </c>
      <c r="F32" s="111">
        <v>19184</v>
      </c>
      <c r="G32" s="104">
        <f>F32/E32</f>
        <v>0.22363926743684498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76</v>
      </c>
      <c r="B34" s="13"/>
      <c r="C34" s="14"/>
      <c r="D34" s="73">
        <v>6</v>
      </c>
      <c r="E34" s="99">
        <v>4551119</v>
      </c>
      <c r="F34" s="111">
        <v>484738</v>
      </c>
      <c r="G34" s="104">
        <f>F34/E34</f>
        <v>0.10650962982949908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39</v>
      </c>
      <c r="E39" s="82">
        <f>SUM(E9:E38)</f>
        <v>14875857</v>
      </c>
      <c r="F39" s="82">
        <f>SUM(F9:F38)</f>
        <v>2573031.38</v>
      </c>
      <c r="G39" s="106">
        <f>F39/E39</f>
        <v>0.17296693427477824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142</v>
      </c>
      <c r="E44" s="74">
        <v>23917574.739999998</v>
      </c>
      <c r="F44" s="74">
        <v>1334963.6499999999</v>
      </c>
      <c r="G44" s="104">
        <f>1-(+F44/E44)</f>
        <v>0.94418482373267587</v>
      </c>
      <c r="H44" s="15"/>
    </row>
    <row r="45" spans="1:8" ht="15.75" x14ac:dyDescent="0.25">
      <c r="A45" s="27" t="s">
        <v>34</v>
      </c>
      <c r="B45" s="28"/>
      <c r="C45" s="14"/>
      <c r="D45" s="73">
        <v>9</v>
      </c>
      <c r="E45" s="74">
        <v>5193478.84</v>
      </c>
      <c r="F45" s="74">
        <v>302860.09000000003</v>
      </c>
      <c r="G45" s="104">
        <f t="shared" ref="G45:G54" si="1">1-(+F45/E45)</f>
        <v>0.94168454338017482</v>
      </c>
      <c r="H45" s="15"/>
    </row>
    <row r="46" spans="1:8" ht="15.75" x14ac:dyDescent="0.25">
      <c r="A46" s="27" t="s">
        <v>35</v>
      </c>
      <c r="B46" s="28"/>
      <c r="C46" s="14"/>
      <c r="D46" s="73">
        <v>148</v>
      </c>
      <c r="E46" s="74">
        <v>19911656.489999998</v>
      </c>
      <c r="F46" s="74">
        <v>1023995.33</v>
      </c>
      <c r="G46" s="104">
        <f t="shared" si="1"/>
        <v>0.94857307173241612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1415217.5</v>
      </c>
      <c r="F47" s="74">
        <v>44155</v>
      </c>
      <c r="G47" s="104">
        <f t="shared" si="1"/>
        <v>0.96879984878649394</v>
      </c>
      <c r="H47" s="15"/>
    </row>
    <row r="48" spans="1:8" ht="15.75" x14ac:dyDescent="0.25">
      <c r="A48" s="27" t="s">
        <v>37</v>
      </c>
      <c r="B48" s="28"/>
      <c r="C48" s="14"/>
      <c r="D48" s="73">
        <v>102</v>
      </c>
      <c r="E48" s="74">
        <v>15901597.82</v>
      </c>
      <c r="F48" s="74">
        <v>897602.67</v>
      </c>
      <c r="G48" s="104">
        <f t="shared" si="1"/>
        <v>0.94355267438149815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2450195</v>
      </c>
      <c r="F50" s="74">
        <v>107320</v>
      </c>
      <c r="G50" s="104">
        <f t="shared" si="1"/>
        <v>0.95619940453718988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1111335</v>
      </c>
      <c r="F51" s="74">
        <v>25175</v>
      </c>
      <c r="G51" s="104">
        <f t="shared" si="1"/>
        <v>0.9773470645664899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399500</v>
      </c>
      <c r="F52" s="74">
        <v>27500</v>
      </c>
      <c r="G52" s="104">
        <f t="shared" si="1"/>
        <v>0.93116395494367965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99</v>
      </c>
      <c r="B54" s="28"/>
      <c r="C54" s="14"/>
      <c r="D54" s="73">
        <v>1323</v>
      </c>
      <c r="E54" s="74">
        <v>134248389</v>
      </c>
      <c r="F54" s="74">
        <v>14819082</v>
      </c>
      <c r="G54" s="104">
        <f t="shared" si="1"/>
        <v>0.88961445190973576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1742</v>
      </c>
      <c r="E61" s="82">
        <f>SUM(E44:E60)</f>
        <v>204548944.38999999</v>
      </c>
      <c r="F61" s="82">
        <f>SUM(F44:F60)</f>
        <v>18582653.739999998</v>
      </c>
      <c r="G61" s="110">
        <f>1-(+F61/E61)</f>
        <v>0.90915302058675174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21155685.119999997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2023-02-08T23:20:04Z</cp:lastPrinted>
  <dcterms:created xsi:type="dcterms:W3CDTF">2012-06-07T14:04:25Z</dcterms:created>
  <dcterms:modified xsi:type="dcterms:W3CDTF">2023-07-07T18:56:18Z</dcterms:modified>
</cp:coreProperties>
</file>