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1_FinReport\02_Feb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2">CAPE!$A$1:$I$69</definedName>
    <definedName name="_xlnm.Print_Area" localSheetId="13">'STATE TOTALS'!$A$1:$C$25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B13" i="13" l="1"/>
  <c r="B12" i="13"/>
  <c r="B11" i="13"/>
  <c r="F63" i="14"/>
  <c r="G61" i="14"/>
  <c r="F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3" i="11"/>
  <c r="F61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3" i="11"/>
  <c r="G22" i="11"/>
  <c r="G18" i="11"/>
  <c r="G15" i="11"/>
  <c r="G13" i="11"/>
  <c r="G10" i="11"/>
  <c r="F73" i="10"/>
  <c r="F75" i="10"/>
  <c r="E73" i="10"/>
  <c r="D73" i="10"/>
  <c r="G66" i="10"/>
  <c r="G64" i="10"/>
  <c r="G62" i="10"/>
  <c r="G61" i="10"/>
  <c r="G60" i="10"/>
  <c r="G59" i="10"/>
  <c r="G58" i="10"/>
  <c r="G57" i="10"/>
  <c r="G56" i="10"/>
  <c r="F51" i="10"/>
  <c r="E51" i="10"/>
  <c r="D51" i="10"/>
  <c r="G45" i="10"/>
  <c r="G44" i="10"/>
  <c r="F39" i="10"/>
  <c r="G39" i="10"/>
  <c r="E39" i="10"/>
  <c r="D39" i="10"/>
  <c r="G34" i="10"/>
  <c r="G33" i="10"/>
  <c r="G32" i="10"/>
  <c r="G29" i="10"/>
  <c r="G25" i="10"/>
  <c r="G21" i="10"/>
  <c r="G20" i="10"/>
  <c r="G19" i="10"/>
  <c r="G17" i="10"/>
  <c r="G15" i="10"/>
  <c r="G12" i="10"/>
  <c r="G10" i="10"/>
  <c r="F63" i="9"/>
  <c r="F61" i="9"/>
  <c r="G61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73" i="8"/>
  <c r="F75" i="8"/>
  <c r="E73" i="8"/>
  <c r="D73" i="8"/>
  <c r="G66" i="8"/>
  <c r="G65" i="8"/>
  <c r="G64" i="8"/>
  <c r="G63" i="8"/>
  <c r="G62" i="8"/>
  <c r="G60" i="8"/>
  <c r="G59" i="8"/>
  <c r="G58" i="8"/>
  <c r="G57" i="8"/>
  <c r="G56" i="8"/>
  <c r="F39" i="8"/>
  <c r="G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51" i="8"/>
  <c r="G51" i="8"/>
  <c r="E51" i="8"/>
  <c r="D51" i="8"/>
  <c r="G44" i="8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5" i="7"/>
  <c r="G9" i="7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B7" i="13"/>
  <c r="D39" i="6"/>
  <c r="G34" i="6"/>
  <c r="G33" i="6"/>
  <c r="G32" i="6"/>
  <c r="G30" i="6"/>
  <c r="G29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7" i="5"/>
  <c r="G14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4" i="2"/>
  <c r="G53" i="2"/>
  <c r="G50" i="2"/>
  <c r="G48" i="2"/>
  <c r="G47" i="2"/>
  <c r="G46" i="2"/>
  <c r="G44" i="2"/>
  <c r="F39" i="2"/>
  <c r="G39" i="2"/>
  <c r="E39" i="2"/>
  <c r="D39" i="2"/>
  <c r="G34" i="2"/>
  <c r="G32" i="2"/>
  <c r="G30" i="2"/>
  <c r="G29" i="2"/>
  <c r="G18" i="2"/>
  <c r="F60" i="1"/>
  <c r="F62" i="1"/>
  <c r="E60" i="1"/>
  <c r="G60" i="1"/>
  <c r="D60" i="1"/>
  <c r="G53" i="1"/>
  <c r="G52" i="1"/>
  <c r="G50" i="1"/>
  <c r="G49" i="1"/>
  <c r="G48" i="1"/>
  <c r="G47" i="1"/>
  <c r="G46" i="1"/>
  <c r="G45" i="1"/>
  <c r="G44" i="1"/>
  <c r="F39" i="1"/>
  <c r="E39" i="1"/>
  <c r="D39" i="1"/>
  <c r="G33" i="1"/>
  <c r="G31" i="1"/>
  <c r="G29" i="1"/>
  <c r="G25" i="1"/>
  <c r="G24" i="1"/>
  <c r="G23" i="1"/>
  <c r="G20" i="1"/>
  <c r="G18" i="1"/>
  <c r="G16" i="1"/>
  <c r="G15" i="1"/>
  <c r="G13" i="1"/>
  <c r="G11" i="1"/>
  <c r="G10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B16" i="13"/>
  <c r="B14" i="13"/>
  <c r="G60" i="12"/>
  <c r="B8" i="13"/>
  <c r="B9" i="13"/>
  <c r="G61" i="11"/>
  <c r="G51" i="10"/>
  <c r="G73" i="10"/>
  <c r="G73" i="8"/>
  <c r="G60" i="7"/>
  <c r="G62" i="6"/>
  <c r="G62" i="5"/>
  <c r="B6" i="13"/>
  <c r="G62" i="4"/>
  <c r="B18" i="13"/>
  <c r="G62" i="3"/>
  <c r="G60" i="2"/>
  <c r="G39" i="1"/>
  <c r="B17" i="13"/>
  <c r="B21" i="13"/>
  <c r="B19" i="13"/>
</calcChain>
</file>

<file path=xl/sharedStrings.xml><?xml version="1.0" encoding="utf-8"?>
<sst xmlns="http://schemas.openxmlformats.org/spreadsheetml/2006/main" count="964" uniqueCount="161">
  <si>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</si>
  <si>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</si>
  <si>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</si>
  <si>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</si>
  <si>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</si>
  <si>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</si>
  <si>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</si>
  <si>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</si>
  <si>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</si>
  <si>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</si>
  <si>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</si>
  <si>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</si>
  <si>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</si>
  <si>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</si>
  <si>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</si>
  <si>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</si>
  <si>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</si>
  <si>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</si>
  <si>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</si>
  <si>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</si>
  <si>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</si>
  <si>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</si>
  <si>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</si>
  <si>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</si>
  <si>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</si>
  <si>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</si>
  <si>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</si>
  <si>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</si>
  <si>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</si>
  <si>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</si>
  <si>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</si>
  <si>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</si>
  <si>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</si>
  <si>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</si>
  <si>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</si>
  <si>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</si>
  <si>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</si>
  <si>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</si>
  <si>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</si>
  <si>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</si>
  <si>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</si>
  <si>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</si>
  <si>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</si>
  <si>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</si>
  <si>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</si>
  <si>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</si>
  <si>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</si>
  <si>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</si>
  <si>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</si>
  <si>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</si>
  <si>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</si>
  <si>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</si>
  <si>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</si>
  <si>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</si>
  <si>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</si>
  <si>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</si>
  <si>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</si>
  <si>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</si>
  <si>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</si>
  <si>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</si>
  <si>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</si>
  <si>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</si>
  <si>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</si>
  <si>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</si>
  <si>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</si>
  <si>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</si>
  <si>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</si>
  <si>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</si>
  <si>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</si>
  <si>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</si>
  <si>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</si>
  <si>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</si>
  <si>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</si>
  <si>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</si>
  <si>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</si>
  <si>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</si>
  <si>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</si>
  <si>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</si>
  <si>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</si>
  <si>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</si>
  <si>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</si>
  <si>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</si>
  <si>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</si>
  <si>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</si>
  <si>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</si>
  <si>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</si>
  <si>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</si>
  <si>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</si>
  <si>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</si>
  <si>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</si>
  <si>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</si>
  <si>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</si>
  <si>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</si>
  <si>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</si>
  <si>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</si>
  <si>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</si>
  <si>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</si>
  <si>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</si>
  <si>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</si>
  <si>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</si>
  <si>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</si>
  <si>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</si>
  <si>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</si>
  <si>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</si>
  <si>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</si>
  <si>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</si>
  <si>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</si>
  <si>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</si>
  <si>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</si>
  <si>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</si>
  <si>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</si>
  <si>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</si>
  <si>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</si>
  <si>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</si>
  <si>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</si>
  <si>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</si>
  <si>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</si>
  <si>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</si>
  <si>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</si>
  <si>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</si>
  <si>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</si>
  <si>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</si>
  <si>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</si>
  <si>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</si>
  <si>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</si>
  <si>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</si>
  <si>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</si>
  <si>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</si>
  <si>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</si>
  <si>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</si>
  <si>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</si>
  <si>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</si>
  <si>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</si>
  <si>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</si>
  <si>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</si>
  <si>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</si>
  <si>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</si>
  <si>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</si>
  <si>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</si>
  <si>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</si>
  <si>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</si>
  <si>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</si>
  <si>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</si>
  <si>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</si>
  <si>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</si>
  <si>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</si>
  <si>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</si>
  <si>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</si>
  <si>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</si>
  <si>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</si>
  <si>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</si>
  <si>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</si>
  <si>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</si>
  <si>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</si>
  <si>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</si>
  <si>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</si>
  <si>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</si>
  <si>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</si>
  <si>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</si>
  <si>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MONTH ENDED:   JANUARY 2021</t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</si>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</sst>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zoomScaleNormal="87" workbookViewId="0">
      <selection activeCell="I3" sqref="I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157</v>
      </c>
      <c r="B10" s="13"/>
      <c r="C10" s="14"/>
      <c r="D10" s="73">
        <v>1</v>
      </c>
      <c r="E10" s="74">
        <v>40302</v>
      </c>
      <c r="F10" s="74">
        <v>13142.5</v>
      </c>
      <c r="G10" s="75">
        <f>F10/E10</f>
        <v>0.32610044166542601</v>
      </c>
      <c r="H10" s="15"/>
    </row>
    <row r="11" spans="1:8" ht="15.75" x14ac:dyDescent="0.25">
      <c r="A11" s="93" t="s">
        <v>110</v>
      </c>
      <c r="B11" s="13"/>
      <c r="C11" s="14"/>
      <c r="D11" s="73">
        <v>2</v>
      </c>
      <c r="E11" s="74">
        <v>838303</v>
      </c>
      <c r="F11" s="74">
        <v>108082.5</v>
      </c>
      <c r="G11" s="75">
        <f>F11/E11</f>
        <v>0.12893011238179991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>
        <v>1</v>
      </c>
      <c r="E13" s="74">
        <v>187806</v>
      </c>
      <c r="F13" s="74">
        <v>38237</v>
      </c>
      <c r="G13" s="75">
        <f>F13/E13</f>
        <v>0.20359839408751584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121</v>
      </c>
      <c r="B15" s="13"/>
      <c r="C15" s="14"/>
      <c r="D15" s="73">
        <v>2</v>
      </c>
      <c r="E15" s="74">
        <v>410349</v>
      </c>
      <c r="F15" s="74">
        <v>53178</v>
      </c>
      <c r="G15" s="75">
        <f>F15/E15</f>
        <v>0.12959212767668496</v>
      </c>
      <c r="H15" s="15"/>
    </row>
    <row r="16" spans="1:8" ht="15.75" x14ac:dyDescent="0.25">
      <c r="A16" s="93" t="s">
        <v>128</v>
      </c>
      <c r="B16" s="13"/>
      <c r="C16" s="14"/>
      <c r="D16" s="73">
        <v>2</v>
      </c>
      <c r="E16" s="74">
        <v>2388291</v>
      </c>
      <c r="F16" s="74">
        <v>73761</v>
      </c>
      <c r="G16" s="75">
        <f>F16/E16</f>
        <v>3.0884427400178622E-2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528790</v>
      </c>
      <c r="F18" s="74">
        <v>148975.5</v>
      </c>
      <c r="G18" s="75">
        <f>F18/E18</f>
        <v>0.28172904177461755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165460</v>
      </c>
      <c r="F20" s="74">
        <v>59676</v>
      </c>
      <c r="G20" s="75">
        <f t="shared" ref="G20:G25" si="0">F20/E20</f>
        <v>0.36066723075063462</v>
      </c>
      <c r="H20" s="15"/>
    </row>
    <row r="21" spans="1:8" ht="15.75" x14ac:dyDescent="0.25">
      <c r="A21" s="93" t="s">
        <v>129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2405338</v>
      </c>
      <c r="F23" s="74">
        <v>533636.5</v>
      </c>
      <c r="G23" s="75">
        <f t="shared" si="0"/>
        <v>0.22185509895075037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18496</v>
      </c>
      <c r="F24" s="74">
        <v>3598</v>
      </c>
      <c r="G24" s="75">
        <f t="shared" si="0"/>
        <v>0.19452854671280276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505163</v>
      </c>
      <c r="F25" s="74">
        <v>95237.5</v>
      </c>
      <c r="G25" s="75">
        <f t="shared" si="0"/>
        <v>0.1885282572159877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6">
        <v>28955</v>
      </c>
      <c r="F29" s="76">
        <v>11123</v>
      </c>
      <c r="G29" s="75">
        <f>F29/E29</f>
        <v>0.38414781557589361</v>
      </c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2060629</v>
      </c>
      <c r="F31" s="76">
        <v>279383.5</v>
      </c>
      <c r="G31" s="75">
        <f>F31/E31</f>
        <v>0.13558165977475808</v>
      </c>
      <c r="H31" s="15"/>
    </row>
    <row r="32" spans="1:8" ht="15.75" x14ac:dyDescent="0.25">
      <c r="A32" s="70" t="s">
        <v>123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76">
        <v>78971</v>
      </c>
      <c r="F33" s="76">
        <v>12157</v>
      </c>
      <c r="G33" s="75">
        <f>F33/E33</f>
        <v>0.15394258651910195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9656853</v>
      </c>
      <c r="F39" s="82">
        <f>SUM(F9:F38)</f>
        <v>1430188</v>
      </c>
      <c r="G39" s="83">
        <f>F39/E39</f>
        <v>0.14810083574845759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90</v>
      </c>
      <c r="E44" s="74">
        <v>9994386.9499999993</v>
      </c>
      <c r="F44" s="74">
        <v>516251.91</v>
      </c>
      <c r="G44" s="75">
        <f t="shared" ref="G44:G50" si="1">1-(+F44/E44)</f>
        <v>0.94834581524782768</v>
      </c>
      <c r="H44" s="15"/>
    </row>
    <row r="45" spans="1:8" ht="15.75" x14ac:dyDescent="0.25">
      <c r="A45" s="27" t="s">
        <v>34</v>
      </c>
      <c r="B45" s="28"/>
      <c r="C45" s="14"/>
      <c r="D45" s="73">
        <v>11</v>
      </c>
      <c r="E45" s="74">
        <v>3589772.36</v>
      </c>
      <c r="F45" s="74">
        <v>337908.46</v>
      </c>
      <c r="G45" s="75">
        <f t="shared" si="1"/>
        <v>0.90586911199015419</v>
      </c>
      <c r="H45" s="15"/>
    </row>
    <row r="46" spans="1:8" ht="15.75" x14ac:dyDescent="0.25">
      <c r="A46" s="27" t="s">
        <v>35</v>
      </c>
      <c r="B46" s="28"/>
      <c r="C46" s="14"/>
      <c r="D46" s="73">
        <v>80</v>
      </c>
      <c r="E46" s="74">
        <v>5709468.75</v>
      </c>
      <c r="F46" s="74">
        <v>424091.56</v>
      </c>
      <c r="G46" s="75">
        <f t="shared" si="1"/>
        <v>0.92572136242973568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983738</v>
      </c>
      <c r="F47" s="74">
        <v>38834</v>
      </c>
      <c r="G47" s="75">
        <f t="shared" si="1"/>
        <v>0.96052404197052466</v>
      </c>
      <c r="H47" s="15"/>
    </row>
    <row r="48" spans="1:8" ht="15.75" x14ac:dyDescent="0.25">
      <c r="A48" s="27" t="s">
        <v>37</v>
      </c>
      <c r="B48" s="28"/>
      <c r="C48" s="14"/>
      <c r="D48" s="73">
        <v>111</v>
      </c>
      <c r="E48" s="74">
        <v>13505060.33</v>
      </c>
      <c r="F48" s="74">
        <v>1164156.06</v>
      </c>
      <c r="G48" s="75">
        <f t="shared" si="1"/>
        <v>0.91379852947313711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1830274</v>
      </c>
      <c r="F49" s="74">
        <v>137836</v>
      </c>
      <c r="G49" s="75">
        <f t="shared" si="1"/>
        <v>0.92469105718597322</v>
      </c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1255773.71</v>
      </c>
      <c r="F50" s="74">
        <v>84343.71</v>
      </c>
      <c r="G50" s="75">
        <f t="shared" si="1"/>
        <v>0.9328352637673869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141700</v>
      </c>
      <c r="F52" s="74">
        <v>40875</v>
      </c>
      <c r="G52" s="75">
        <f>1-(+F52/E52)</f>
        <v>0.71153846153846156</v>
      </c>
      <c r="H52" s="15"/>
    </row>
    <row r="53" spans="1:8" ht="15.75" x14ac:dyDescent="0.25">
      <c r="A53" s="29" t="s">
        <v>61</v>
      </c>
      <c r="B53" s="30"/>
      <c r="C53" s="14"/>
      <c r="D53" s="73">
        <v>825</v>
      </c>
      <c r="E53" s="74">
        <v>78723415.569999993</v>
      </c>
      <c r="F53" s="74">
        <v>8629339.2400000002</v>
      </c>
      <c r="G53" s="75">
        <f>1-(+F53/E53)</f>
        <v>0.89038408486828313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1145</v>
      </c>
      <c r="E60" s="82">
        <f>SUM(E44:E59)</f>
        <v>115733589.66999999</v>
      </c>
      <c r="F60" s="82">
        <f>SUM(F44:F59)</f>
        <v>11373635.940000001</v>
      </c>
      <c r="G60" s="83">
        <f>1-(+F60/E60)</f>
        <v>0.90172571357692677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12803823.940000001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12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ht="12" customHeight="1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82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1</v>
      </c>
      <c r="E10" s="74">
        <v>125738</v>
      </c>
      <c r="F10" s="74">
        <v>1810</v>
      </c>
      <c r="G10" s="104">
        <f>F10/E10</f>
        <v>1.439501185003738E-2</v>
      </c>
      <c r="H10" s="15"/>
    </row>
    <row r="11" spans="1:8" ht="15.75" x14ac:dyDescent="0.25">
      <c r="A11" s="93" t="s">
        <v>126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39361</v>
      </c>
      <c r="F12" s="74">
        <v>25341</v>
      </c>
      <c r="G12" s="104">
        <f>F12/E12</f>
        <v>0.64380986255430506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110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112</v>
      </c>
      <c r="B15" s="13"/>
      <c r="C15" s="14"/>
      <c r="D15" s="73">
        <v>12</v>
      </c>
      <c r="E15" s="74">
        <v>2403002</v>
      </c>
      <c r="F15" s="74">
        <v>307619.5</v>
      </c>
      <c r="G15" s="104">
        <f>F15/E15</f>
        <v>0.12801466665445971</v>
      </c>
      <c r="H15" s="15"/>
    </row>
    <row r="16" spans="1:8" ht="15.75" x14ac:dyDescent="0.25">
      <c r="A16" s="93" t="s">
        <v>107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80</v>
      </c>
      <c r="B17" s="13"/>
      <c r="C17" s="14"/>
      <c r="D17" s="73">
        <v>1</v>
      </c>
      <c r="E17" s="74">
        <v>112620</v>
      </c>
      <c r="F17" s="74">
        <v>17323</v>
      </c>
      <c r="G17" s="104">
        <f>F17/E17</f>
        <v>0.15381814952939088</v>
      </c>
      <c r="H17" s="15"/>
    </row>
    <row r="18" spans="1:8" ht="15.75" x14ac:dyDescent="0.25">
      <c r="A18" s="70" t="s">
        <v>118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663864</v>
      </c>
      <c r="F19" s="74">
        <v>195569</v>
      </c>
      <c r="G19" s="104">
        <f>F19/E19</f>
        <v>0.29459196461925935</v>
      </c>
      <c r="H19" s="15"/>
    </row>
    <row r="20" spans="1:8" ht="15.75" x14ac:dyDescent="0.25">
      <c r="A20" s="93" t="s">
        <v>59</v>
      </c>
      <c r="B20" s="13"/>
      <c r="C20" s="14"/>
      <c r="D20" s="73">
        <v>1</v>
      </c>
      <c r="E20" s="74">
        <v>1220</v>
      </c>
      <c r="F20" s="74">
        <v>-1071.5</v>
      </c>
      <c r="G20" s="104">
        <f>F20/E20</f>
        <v>-0.87827868852459012</v>
      </c>
      <c r="H20" s="15"/>
    </row>
    <row r="21" spans="1:8" ht="15.75" x14ac:dyDescent="0.25">
      <c r="A21" s="93" t="s">
        <v>101</v>
      </c>
      <c r="B21" s="13"/>
      <c r="C21" s="14"/>
      <c r="D21" s="73">
        <v>1</v>
      </c>
      <c r="E21" s="74">
        <v>73718</v>
      </c>
      <c r="F21" s="74">
        <v>21714</v>
      </c>
      <c r="G21" s="104">
        <f>F21/E21</f>
        <v>0.29455492552700835</v>
      </c>
      <c r="H21" s="15"/>
    </row>
    <row r="22" spans="1:8" ht="15.75" x14ac:dyDescent="0.25">
      <c r="A22" s="93" t="s">
        <v>129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119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721523</v>
      </c>
      <c r="F25" s="74">
        <v>236290</v>
      </c>
      <c r="G25" s="104">
        <f>F25/E25</f>
        <v>0.32748782783085223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98556</v>
      </c>
      <c r="F29" s="74">
        <v>29447</v>
      </c>
      <c r="G29" s="104">
        <f t="shared" ref="G29:G34" si="0">F29/E29</f>
        <v>0.29878444742075572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74">
        <v>3230</v>
      </c>
      <c r="F32" s="74">
        <v>1550</v>
      </c>
      <c r="G32" s="104">
        <f t="shared" si="0"/>
        <v>0.47987616099071206</v>
      </c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265040</v>
      </c>
      <c r="F33" s="74">
        <v>65522.5</v>
      </c>
      <c r="G33" s="104">
        <f t="shared" si="0"/>
        <v>0.24721740114699667</v>
      </c>
      <c r="H33" s="15"/>
    </row>
    <row r="34" spans="1:8" ht="15.75" x14ac:dyDescent="0.25">
      <c r="A34" s="70" t="s">
        <v>78</v>
      </c>
      <c r="B34" s="13"/>
      <c r="C34" s="14"/>
      <c r="D34" s="73">
        <v>1</v>
      </c>
      <c r="E34" s="74">
        <v>622743</v>
      </c>
      <c r="F34" s="74">
        <v>143037</v>
      </c>
      <c r="G34" s="104">
        <f t="shared" si="0"/>
        <v>0.22968865165887051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25</v>
      </c>
      <c r="E39" s="82">
        <f>SUM(E9:E38)</f>
        <v>5130615</v>
      </c>
      <c r="F39" s="82">
        <f>SUM(F9:F38)</f>
        <v>1044151.5</v>
      </c>
      <c r="G39" s="106">
        <f>F39/E39</f>
        <v>0.20351390622761598</v>
      </c>
      <c r="H39" s="15"/>
    </row>
    <row r="40" spans="1:8" ht="12.75" customHeight="1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150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160</v>
      </c>
      <c r="F42" s="25" t="s">
        <v>160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10</v>
      </c>
      <c r="B44" s="28"/>
      <c r="C44" s="14"/>
      <c r="D44" s="73"/>
      <c r="E44" s="111">
        <v>1867852.5</v>
      </c>
      <c r="F44" s="74">
        <v>46537.99</v>
      </c>
      <c r="G44" s="104">
        <f>1-(+F44/E44)</f>
        <v>0.97508476177856651</v>
      </c>
      <c r="H44" s="15"/>
    </row>
    <row r="45" spans="1:8" ht="15.75" x14ac:dyDescent="0.25">
      <c r="A45" s="27" t="s">
        <v>20</v>
      </c>
      <c r="B45" s="28"/>
      <c r="C45" s="14"/>
      <c r="D45" s="73"/>
      <c r="E45" s="111">
        <v>1495927</v>
      </c>
      <c r="F45" s="74">
        <v>81119.009999999995</v>
      </c>
      <c r="G45" s="104">
        <f>1-(+F45/E45)</f>
        <v>0.94577341675095106</v>
      </c>
      <c r="H45" s="15"/>
    </row>
    <row r="46" spans="1:8" ht="15.75" x14ac:dyDescent="0.25">
      <c r="A46" s="27"/>
      <c r="B46" s="28"/>
      <c r="C46" s="14"/>
      <c r="D46" s="73">
        <v>14</v>
      </c>
      <c r="E46" s="111"/>
      <c r="F46" s="74"/>
      <c r="G46" s="104"/>
      <c r="H46" s="15"/>
    </row>
    <row r="47" spans="1:8" x14ac:dyDescent="0.2">
      <c r="A47" s="16" t="s">
        <v>151</v>
      </c>
      <c r="B47" s="30"/>
      <c r="C47" s="14"/>
      <c r="D47" s="77"/>
      <c r="E47" s="96"/>
      <c r="F47" s="74"/>
      <c r="G47" s="105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15"/>
    </row>
    <row r="51" spans="1:8" ht="15.75" x14ac:dyDescent="0.25">
      <c r="A51" s="20" t="s">
        <v>152</v>
      </c>
      <c r="B51" s="20"/>
      <c r="C51" s="14"/>
      <c r="D51" s="81">
        <f>SUM(D44:D47)</f>
        <v>14</v>
      </c>
      <c r="E51" s="82">
        <f>SUM(E44:E50)</f>
        <v>3363779.5</v>
      </c>
      <c r="F51" s="82">
        <f>SUM(F44:F50)</f>
        <v>127657</v>
      </c>
      <c r="G51" s="110">
        <f>1-(+F51/E51)</f>
        <v>0.96204953386510617</v>
      </c>
      <c r="H51" s="15"/>
    </row>
    <row r="52" spans="1:8" ht="12.75" customHeight="1" x14ac:dyDescent="0.25">
      <c r="A52" s="120"/>
      <c r="B52" s="121"/>
      <c r="C52" s="14"/>
      <c r="D52" s="122"/>
      <c r="E52" s="123"/>
      <c r="F52" s="123"/>
      <c r="G52" s="124"/>
      <c r="H52" s="15"/>
    </row>
    <row r="53" spans="1:8" ht="18" x14ac:dyDescent="0.25">
      <c r="A53" s="23" t="s">
        <v>32</v>
      </c>
      <c r="B53" s="24"/>
      <c r="C53" s="14"/>
      <c r="D53" s="25"/>
      <c r="E53" s="87"/>
      <c r="F53" s="88"/>
      <c r="G53" s="107"/>
      <c r="H53" s="15"/>
    </row>
    <row r="54" spans="1:8" ht="15.75" x14ac:dyDescent="0.25">
      <c r="A54" s="26"/>
      <c r="B54" s="26"/>
      <c r="C54" s="14"/>
      <c r="D54" s="89"/>
      <c r="E54" s="25" t="s">
        <v>143</v>
      </c>
      <c r="F54" s="25" t="s">
        <v>143</v>
      </c>
      <c r="G54" s="108" t="s">
        <v>5</v>
      </c>
      <c r="H54" s="15"/>
    </row>
    <row r="55" spans="1:8" ht="15.75" x14ac:dyDescent="0.25">
      <c r="A55" s="26"/>
      <c r="B55" s="26"/>
      <c r="C55" s="14"/>
      <c r="D55" s="89" t="s">
        <v>6</v>
      </c>
      <c r="E55" s="90" t="s">
        <v>144</v>
      </c>
      <c r="F55" s="88" t="s">
        <v>8</v>
      </c>
      <c r="G55" s="109" t="s">
        <v>145</v>
      </c>
      <c r="H55" s="15"/>
    </row>
    <row r="56" spans="1:8" ht="15.75" x14ac:dyDescent="0.25">
      <c r="A56" s="27" t="s">
        <v>33</v>
      </c>
      <c r="B56" s="28"/>
      <c r="C56" s="14"/>
      <c r="D56" s="73">
        <v>58</v>
      </c>
      <c r="E56" s="111">
        <v>8467375.25</v>
      </c>
      <c r="F56" s="74">
        <v>440000.47</v>
      </c>
      <c r="G56" s="104">
        <f>1-(+F56/E56)</f>
        <v>0.94803578948505918</v>
      </c>
      <c r="H56" s="15"/>
    </row>
    <row r="57" spans="1:8" ht="15.75" x14ac:dyDescent="0.25">
      <c r="A57" s="27" t="s">
        <v>34</v>
      </c>
      <c r="B57" s="28"/>
      <c r="C57" s="14"/>
      <c r="D57" s="73">
        <v>5</v>
      </c>
      <c r="E57" s="111">
        <v>1247718.1399999999</v>
      </c>
      <c r="F57" s="74">
        <v>158669.29</v>
      </c>
      <c r="G57" s="104">
        <f>1-(+F57/E57)</f>
        <v>0.87283242511806391</v>
      </c>
      <c r="H57" s="15"/>
    </row>
    <row r="58" spans="1:8" ht="15.75" x14ac:dyDescent="0.25">
      <c r="A58" s="27" t="s">
        <v>35</v>
      </c>
      <c r="B58" s="28"/>
      <c r="C58" s="14"/>
      <c r="D58" s="73">
        <v>121</v>
      </c>
      <c r="E58" s="111">
        <v>7301225</v>
      </c>
      <c r="F58" s="74">
        <v>415610.86</v>
      </c>
      <c r="G58" s="104">
        <f>1-(+F58/E58)</f>
        <v>0.94307655770093379</v>
      </c>
      <c r="H58" s="15"/>
    </row>
    <row r="59" spans="1:8" ht="15.75" x14ac:dyDescent="0.25">
      <c r="A59" s="27" t="s">
        <v>36</v>
      </c>
      <c r="B59" s="28"/>
      <c r="C59" s="14"/>
      <c r="D59" s="73">
        <v>5</v>
      </c>
      <c r="E59" s="111">
        <v>3143150</v>
      </c>
      <c r="F59" s="74">
        <v>-18610</v>
      </c>
      <c r="G59" s="104">
        <f>1-(+F59/E59)</f>
        <v>1.0059208119243435</v>
      </c>
      <c r="H59" s="15"/>
    </row>
    <row r="60" spans="1:8" ht="15.75" x14ac:dyDescent="0.25">
      <c r="A60" s="27" t="s">
        <v>37</v>
      </c>
      <c r="B60" s="28"/>
      <c r="C60" s="14"/>
      <c r="D60" s="73">
        <v>86</v>
      </c>
      <c r="E60" s="111">
        <v>17841603.120000001</v>
      </c>
      <c r="F60" s="74">
        <v>1333404.1100000001</v>
      </c>
      <c r="G60" s="104">
        <f t="shared" ref="G60:G66" si="1">1-(+F60/E60)</f>
        <v>0.92526433297323563</v>
      </c>
      <c r="H60" s="15"/>
    </row>
    <row r="61" spans="1:8" ht="15.75" x14ac:dyDescent="0.25">
      <c r="A61" s="27" t="s">
        <v>38</v>
      </c>
      <c r="B61" s="28"/>
      <c r="C61" s="14"/>
      <c r="D61" s="73">
        <v>3</v>
      </c>
      <c r="E61" s="111">
        <v>1217280</v>
      </c>
      <c r="F61" s="74">
        <v>40181</v>
      </c>
      <c r="G61" s="104">
        <f t="shared" si="1"/>
        <v>0.96699116062039958</v>
      </c>
      <c r="H61" s="2"/>
    </row>
    <row r="62" spans="1:8" ht="15.75" x14ac:dyDescent="0.25">
      <c r="A62" s="27" t="s">
        <v>39</v>
      </c>
      <c r="B62" s="28"/>
      <c r="C62" s="21"/>
      <c r="D62" s="73">
        <v>10</v>
      </c>
      <c r="E62" s="111">
        <v>1112265</v>
      </c>
      <c r="F62" s="74">
        <v>118870</v>
      </c>
      <c r="G62" s="104">
        <f t="shared" si="1"/>
        <v>0.89312798658593051</v>
      </c>
      <c r="H62" s="2"/>
    </row>
    <row r="63" spans="1:8" ht="15.75" x14ac:dyDescent="0.25">
      <c r="A63" s="27" t="s">
        <v>40</v>
      </c>
      <c r="B63" s="28"/>
      <c r="C63" s="33"/>
      <c r="D63" s="73"/>
      <c r="E63" s="111"/>
      <c r="F63" s="74"/>
      <c r="G63" s="104"/>
      <c r="H63" s="2"/>
    </row>
    <row r="64" spans="1:8" ht="18" x14ac:dyDescent="0.25">
      <c r="A64" s="54" t="s">
        <v>41</v>
      </c>
      <c r="B64" s="28"/>
      <c r="C64" s="36"/>
      <c r="D64" s="73">
        <v>4</v>
      </c>
      <c r="E64" s="111">
        <v>143775</v>
      </c>
      <c r="F64" s="74">
        <v>18224.490000000002</v>
      </c>
      <c r="G64" s="104">
        <f t="shared" si="1"/>
        <v>0.87324298382889931</v>
      </c>
      <c r="H64" s="2"/>
    </row>
    <row r="65" spans="1:8" ht="18" x14ac:dyDescent="0.25">
      <c r="A65" s="55" t="s">
        <v>60</v>
      </c>
      <c r="B65" s="28"/>
      <c r="C65" s="36"/>
      <c r="D65" s="73"/>
      <c r="E65" s="111"/>
      <c r="F65" s="74"/>
      <c r="G65" s="104"/>
      <c r="H65" s="2"/>
    </row>
    <row r="66" spans="1:8" ht="15.75" x14ac:dyDescent="0.25">
      <c r="A66" s="27" t="s">
        <v>102</v>
      </c>
      <c r="B66" s="28"/>
      <c r="C66" s="40"/>
      <c r="D66" s="73">
        <v>1000</v>
      </c>
      <c r="E66" s="111">
        <v>103927933.23</v>
      </c>
      <c r="F66" s="74">
        <v>12255084.77</v>
      </c>
      <c r="G66" s="104">
        <f t="shared" si="1"/>
        <v>0.8820809344598568</v>
      </c>
      <c r="H66" s="2"/>
    </row>
    <row r="67" spans="1:8" ht="15.75" x14ac:dyDescent="0.25">
      <c r="A67" s="71" t="s">
        <v>103</v>
      </c>
      <c r="B67" s="30"/>
      <c r="C67" s="40"/>
      <c r="D67" s="73"/>
      <c r="E67" s="74"/>
      <c r="F67" s="74"/>
      <c r="G67" s="104"/>
      <c r="H67" s="2"/>
    </row>
    <row r="68" spans="1:8" x14ac:dyDescent="0.2">
      <c r="A68" s="16" t="s">
        <v>42</v>
      </c>
      <c r="B68" s="30"/>
      <c r="C68" s="40"/>
      <c r="D68" s="77"/>
      <c r="E68" s="96"/>
      <c r="F68" s="74"/>
      <c r="G68" s="105"/>
      <c r="H68" s="2"/>
    </row>
    <row r="69" spans="1:8" ht="18" x14ac:dyDescent="0.25">
      <c r="A69" s="16" t="s">
        <v>43</v>
      </c>
      <c r="B69" s="28"/>
      <c r="C69" s="39"/>
      <c r="D69" s="77"/>
      <c r="E69" s="96"/>
      <c r="F69" s="74"/>
      <c r="G69" s="105"/>
      <c r="H69" s="2"/>
    </row>
    <row r="70" spans="1:8" ht="18" x14ac:dyDescent="0.25">
      <c r="A70" s="16" t="s">
        <v>44</v>
      </c>
      <c r="B70" s="28"/>
      <c r="C70" s="39"/>
      <c r="D70" s="77"/>
      <c r="E70" s="95"/>
      <c r="F70" s="74"/>
      <c r="G70" s="105"/>
      <c r="H70" s="2"/>
    </row>
    <row r="71" spans="1:8" ht="18" x14ac:dyDescent="0.25">
      <c r="A71" s="16" t="s">
        <v>30</v>
      </c>
      <c r="B71" s="28"/>
      <c r="C71" s="117"/>
      <c r="D71" s="77"/>
      <c r="E71" s="95"/>
      <c r="F71" s="74"/>
      <c r="G71" s="105"/>
      <c r="H71" s="2"/>
    </row>
    <row r="72" spans="1:8" ht="18" x14ac:dyDescent="0.25">
      <c r="A72" s="32"/>
      <c r="B72" s="18"/>
      <c r="C72" s="39"/>
      <c r="D72" s="77"/>
      <c r="E72" s="80"/>
      <c r="F72" s="80"/>
      <c r="G72" s="105"/>
      <c r="H72" s="2"/>
    </row>
    <row r="73" spans="1:8" ht="18" x14ac:dyDescent="0.25">
      <c r="A73" s="20" t="s">
        <v>45</v>
      </c>
      <c r="B73" s="20"/>
      <c r="C73" s="39"/>
      <c r="D73" s="81">
        <f>SUM(D56:D69)</f>
        <v>1292</v>
      </c>
      <c r="E73" s="82">
        <f>SUM(E56:E72)</f>
        <v>144402324.74000001</v>
      </c>
      <c r="F73" s="82">
        <f>SUM(F56:F72)</f>
        <v>14761434.99</v>
      </c>
      <c r="G73" s="110">
        <f>1-(+F73/E73)</f>
        <v>0.89777564165550428</v>
      </c>
      <c r="H73" s="2"/>
    </row>
    <row r="74" spans="1:8" ht="12" customHeight="1" x14ac:dyDescent="0.25">
      <c r="A74" s="33"/>
      <c r="B74" s="33"/>
      <c r="C74" s="39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9"/>
      <c r="D75" s="36"/>
      <c r="E75" s="36"/>
      <c r="F75" s="37">
        <f>F73+F39+F51</f>
        <v>15933243.49</v>
      </c>
      <c r="G75" s="36"/>
      <c r="H75" s="2"/>
    </row>
    <row r="76" spans="1:8" ht="12" customHeight="1" x14ac:dyDescent="0.25">
      <c r="A76" s="43"/>
      <c r="B76" s="39"/>
      <c r="C76" s="39"/>
      <c r="D76" s="39"/>
      <c r="E76" s="44"/>
      <c r="F76" s="2"/>
      <c r="G76" s="2"/>
      <c r="H76" s="2"/>
    </row>
    <row r="77" spans="1:8" ht="15.75" x14ac:dyDescent="0.25">
      <c r="A77" s="4" t="s">
        <v>48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49</v>
      </c>
      <c r="B78" s="40"/>
      <c r="C78" s="40"/>
      <c r="D78" s="40"/>
      <c r="E78" s="40"/>
      <c r="F78" s="41"/>
      <c r="G78" s="40"/>
      <c r="H78" s="2"/>
    </row>
    <row r="79" spans="1:8" ht="12" customHeight="1" x14ac:dyDescent="0.25">
      <c r="A79" s="4"/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topLeftCell="A12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99">
        <v>209328</v>
      </c>
      <c r="F10" s="74">
        <v>38319</v>
      </c>
      <c r="G10" s="104">
        <f>F10/E10</f>
        <v>0.18305721164870442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7</v>
      </c>
      <c r="E13" s="99">
        <v>994034</v>
      </c>
      <c r="F13" s="74">
        <v>345873.5</v>
      </c>
      <c r="G13" s="104">
        <f t="shared" ref="G13:G18" si="0">F13/E13</f>
        <v>0.34794936591706116</v>
      </c>
      <c r="H13" s="15"/>
    </row>
    <row r="14" spans="1:8" ht="15.75" x14ac:dyDescent="0.25">
      <c r="A14" s="93" t="s">
        <v>127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117</v>
      </c>
      <c r="B15" s="13"/>
      <c r="C15" s="14"/>
      <c r="D15" s="73">
        <v>1</v>
      </c>
      <c r="E15" s="99">
        <v>128878</v>
      </c>
      <c r="F15" s="74">
        <v>43178.5</v>
      </c>
      <c r="G15" s="104">
        <f t="shared" si="0"/>
        <v>0.33503390803705829</v>
      </c>
      <c r="H15" s="15"/>
    </row>
    <row r="16" spans="1:8" ht="15.75" x14ac:dyDescent="0.2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352017</v>
      </c>
      <c r="F18" s="74">
        <v>139104.5</v>
      </c>
      <c r="G18" s="104">
        <f t="shared" si="0"/>
        <v>0.39516415400392596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133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99">
        <v>62237</v>
      </c>
      <c r="F22" s="74">
        <v>7372</v>
      </c>
      <c r="G22" s="104">
        <f>F22/E22</f>
        <v>0.11845043944920225</v>
      </c>
      <c r="H22" s="15"/>
    </row>
    <row r="23" spans="1:8" ht="15.75" x14ac:dyDescent="0.25">
      <c r="A23" s="93" t="s">
        <v>71</v>
      </c>
      <c r="B23" s="13"/>
      <c r="C23" s="14"/>
      <c r="D23" s="73">
        <v>1</v>
      </c>
      <c r="E23" s="99">
        <v>11582</v>
      </c>
      <c r="F23" s="74">
        <v>1367</v>
      </c>
      <c r="G23" s="104">
        <f>F23/E23</f>
        <v>0.11802797444310137</v>
      </c>
      <c r="H23" s="15"/>
    </row>
    <row r="24" spans="1:8" ht="15.75" x14ac:dyDescent="0.25">
      <c r="A24" s="93" t="s">
        <v>76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>
        <v>1</v>
      </c>
      <c r="E30" s="74">
        <v>168446</v>
      </c>
      <c r="F30" s="74">
        <v>26726.5</v>
      </c>
      <c r="G30" s="104">
        <f>F30/E30</f>
        <v>0.15866509148332403</v>
      </c>
      <c r="H30" s="15"/>
    </row>
    <row r="31" spans="1:8" ht="15.75" x14ac:dyDescent="0.25">
      <c r="A31" s="70" t="s">
        <v>77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78</v>
      </c>
      <c r="B34" s="13"/>
      <c r="C34" s="14"/>
      <c r="D34" s="73">
        <v>2</v>
      </c>
      <c r="E34" s="74">
        <v>465549</v>
      </c>
      <c r="F34" s="74">
        <v>114548.5</v>
      </c>
      <c r="G34" s="104">
        <f>F34/E34</f>
        <v>0.24605036204567082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1000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2392071</v>
      </c>
      <c r="F39" s="82">
        <f>SUM(F9:F38)</f>
        <v>717489.5</v>
      </c>
      <c r="G39" s="106">
        <f>F39/E39</f>
        <v>0.29994490130100654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2593288.9500000002</v>
      </c>
      <c r="F44" s="74">
        <v>124021.3</v>
      </c>
      <c r="G44" s="104">
        <f>1-(+F44/E44)</f>
        <v>0.95217605812880979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116</v>
      </c>
      <c r="E46" s="74">
        <v>7372855.5</v>
      </c>
      <c r="F46" s="74">
        <v>513918.51</v>
      </c>
      <c r="G46" s="104">
        <f t="shared" ref="G46:G52" si="1">1-(+F46/E46)</f>
        <v>0.93029586569274281</v>
      </c>
      <c r="H46" s="15"/>
    </row>
    <row r="47" spans="1:8" ht="15.75" x14ac:dyDescent="0.25">
      <c r="A47" s="27" t="s">
        <v>36</v>
      </c>
      <c r="B47" s="28"/>
      <c r="C47" s="14"/>
      <c r="D47" s="73">
        <v>35</v>
      </c>
      <c r="E47" s="74">
        <v>3251328</v>
      </c>
      <c r="F47" s="74">
        <v>219219</v>
      </c>
      <c r="G47" s="104">
        <f t="shared" si="1"/>
        <v>0.93257555066729658</v>
      </c>
      <c r="H47" s="15"/>
    </row>
    <row r="48" spans="1:8" ht="15.75" x14ac:dyDescent="0.25">
      <c r="A48" s="27" t="s">
        <v>37</v>
      </c>
      <c r="B48" s="28"/>
      <c r="C48" s="14"/>
      <c r="D48" s="73">
        <v>87</v>
      </c>
      <c r="E48" s="74">
        <v>8002090</v>
      </c>
      <c r="F48" s="74">
        <v>621455.63</v>
      </c>
      <c r="G48" s="104">
        <f t="shared" si="1"/>
        <v>0.92233833535988718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1405086</v>
      </c>
      <c r="F49" s="74">
        <v>48096</v>
      </c>
      <c r="G49" s="104">
        <f t="shared" si="1"/>
        <v>0.96577006674324561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1324075</v>
      </c>
      <c r="F50" s="74">
        <v>106485</v>
      </c>
      <c r="G50" s="104">
        <f t="shared" si="1"/>
        <v>0.91957781847705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119180</v>
      </c>
      <c r="F51" s="74">
        <v>6940</v>
      </c>
      <c r="G51" s="104">
        <f t="shared" si="1"/>
        <v>0.9417687531465011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480275</v>
      </c>
      <c r="F52" s="74">
        <v>61225</v>
      </c>
      <c r="G52" s="104">
        <f t="shared" si="1"/>
        <v>0.87252095153818121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102</v>
      </c>
      <c r="B54" s="28"/>
      <c r="C54" s="14"/>
      <c r="D54" s="73">
        <v>592</v>
      </c>
      <c r="E54" s="74">
        <v>39436110.740000002</v>
      </c>
      <c r="F54" s="74">
        <v>4672948.8600000003</v>
      </c>
      <c r="G54" s="104">
        <f>1-(+F54/E54)</f>
        <v>0.88150583887928291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863</v>
      </c>
      <c r="E61" s="82">
        <f>SUM(E44:E60)</f>
        <v>63984289.189999998</v>
      </c>
      <c r="F61" s="82">
        <f>SUM(F44:F60)</f>
        <v>6374309.3000000007</v>
      </c>
      <c r="G61" s="110">
        <f>1-(+F61/E61)</f>
        <v>0.90037696158393477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F61+F39</f>
        <v>7091798.8000000007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topLeftCell="A10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96864</v>
      </c>
      <c r="F17" s="74">
        <v>31215</v>
      </c>
      <c r="G17" s="75">
        <f>F17/E17</f>
        <v>0.322255946481665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105015</v>
      </c>
      <c r="F18" s="74">
        <v>29079.5</v>
      </c>
      <c r="G18" s="75">
        <f>F18/E18</f>
        <v>0.27690806075322572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3700</v>
      </c>
      <c r="F31" s="74">
        <v>2734.5</v>
      </c>
      <c r="G31" s="75">
        <f>F31/E31</f>
        <v>0.739054054054054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123</v>
      </c>
      <c r="B33" s="13"/>
      <c r="C33" s="14"/>
      <c r="D33" s="73">
        <v>3</v>
      </c>
      <c r="E33" s="74">
        <v>276829</v>
      </c>
      <c r="F33" s="74">
        <v>41139.5</v>
      </c>
      <c r="G33" s="75">
        <f>F33/E33</f>
        <v>0.14860979160420332</v>
      </c>
      <c r="H33" s="15"/>
    </row>
    <row r="34" spans="1:8" ht="15.75" x14ac:dyDescent="0.25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482408</v>
      </c>
      <c r="F39" s="82">
        <f>SUM(F9:F38)</f>
        <v>104168.5</v>
      </c>
      <c r="G39" s="83">
        <f>F39/E39</f>
        <v>0.21593443723984676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1886957.35</v>
      </c>
      <c r="F44" s="74">
        <v>110301.05</v>
      </c>
      <c r="G44" s="75">
        <f>1-(+F44/E44)</f>
        <v>0.94154555215569657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2323014.75</v>
      </c>
      <c r="F46" s="74">
        <v>211568.56</v>
      </c>
      <c r="G46" s="75">
        <f>1-(+F46/E46)</f>
        <v>0.90892500359715755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37</v>
      </c>
      <c r="E48" s="74">
        <v>2564724.66</v>
      </c>
      <c r="F48" s="74">
        <v>244432.95</v>
      </c>
      <c r="G48" s="75">
        <f>1-(+F48/E48)</f>
        <v>0.90469427232785293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143910</v>
      </c>
      <c r="F50" s="74">
        <v>2935</v>
      </c>
      <c r="G50" s="75">
        <f>1-(+F50/E50)</f>
        <v>0.97960530887360153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314</v>
      </c>
      <c r="E53" s="113">
        <v>19323659.530000001</v>
      </c>
      <c r="F53" s="113">
        <v>2472169.69</v>
      </c>
      <c r="G53" s="75">
        <f>1-(+F53/E53)</f>
        <v>0.8720651393095622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438</v>
      </c>
      <c r="E60" s="82">
        <f>SUM(E44:E59)</f>
        <v>26242266.289999999</v>
      </c>
      <c r="F60" s="82">
        <f>SUM(F44:F59)</f>
        <v>3041407.25</v>
      </c>
      <c r="G60" s="83">
        <f>1-(F60/E60)</f>
        <v>0.88410272129739909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3145575.75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2" zoomScale="87" zoomScaleNormal="87" workbookViewId="0">
      <selection activeCell="K12" sqref="K12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JANUARY 2021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156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469321</v>
      </c>
      <c r="F15" s="74">
        <v>163813</v>
      </c>
      <c r="G15" s="75">
        <f>F15/E15</f>
        <v>0.34904255296481512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101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490367</v>
      </c>
      <c r="F19" s="74">
        <v>174620</v>
      </c>
      <c r="G19" s="75">
        <f>F19/E19</f>
        <v>0.35610063483064724</v>
      </c>
      <c r="H19" s="66"/>
    </row>
    <row r="20" spans="1:8" ht="15.75" x14ac:dyDescent="0.25">
      <c r="A20" s="93" t="s">
        <v>95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96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108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395418</v>
      </c>
      <c r="F24" s="74">
        <v>101153</v>
      </c>
      <c r="G24" s="75">
        <f>F24/E24</f>
        <v>0.25581283603680155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28605</v>
      </c>
      <c r="F26" s="74">
        <v>28605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97</v>
      </c>
      <c r="B29" s="13"/>
      <c r="C29" s="14"/>
      <c r="D29" s="73">
        <v>1</v>
      </c>
      <c r="E29" s="74">
        <v>77185</v>
      </c>
      <c r="F29" s="74">
        <v>28213</v>
      </c>
      <c r="G29" s="75">
        <f>F29/E29</f>
        <v>0.36552438945390942</v>
      </c>
      <c r="H29" s="66"/>
    </row>
    <row r="30" spans="1:8" ht="15.75" x14ac:dyDescent="0.25">
      <c r="A30" s="70" t="s">
        <v>123</v>
      </c>
      <c r="B30" s="13"/>
      <c r="C30" s="14"/>
      <c r="D30" s="73">
        <v>10</v>
      </c>
      <c r="E30" s="74">
        <v>977822</v>
      </c>
      <c r="F30" s="74">
        <v>186929.5</v>
      </c>
      <c r="G30" s="75">
        <f>F30/E30</f>
        <v>0.19116925166339069</v>
      </c>
      <c r="H30" s="66"/>
    </row>
    <row r="31" spans="1:8" ht="15.75" x14ac:dyDescent="0.25">
      <c r="A31" s="70" t="s">
        <v>132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99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137</v>
      </c>
      <c r="B34" s="13"/>
      <c r="C34" s="14"/>
      <c r="D34" s="73">
        <v>1</v>
      </c>
      <c r="E34" s="74">
        <v>73398</v>
      </c>
      <c r="F34" s="74">
        <v>13729.5</v>
      </c>
      <c r="G34" s="75">
        <f>F34/E34</f>
        <v>0.18705550559960762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>
        <v>10</v>
      </c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22</v>
      </c>
      <c r="E39" s="82">
        <f>SUM(E9:E38)</f>
        <v>2512116</v>
      </c>
      <c r="F39" s="82">
        <f>SUM(F9:F38)</f>
        <v>697073</v>
      </c>
      <c r="G39" s="83">
        <f>F39/E39</f>
        <v>0.27748439960575066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668800.9</v>
      </c>
      <c r="F44" s="74">
        <v>70503.78</v>
      </c>
      <c r="G44" s="75">
        <f>1-(+F44/E44)</f>
        <v>0.89458181052088892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117</v>
      </c>
      <c r="E46" s="74">
        <v>5454430.5</v>
      </c>
      <c r="F46" s="74">
        <v>445234.69</v>
      </c>
      <c r="G46" s="75">
        <f t="shared" ref="G46:G52" si="0">1-(+F46/E46)</f>
        <v>0.91837191985487765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2007842</v>
      </c>
      <c r="F47" s="74">
        <v>92252.88</v>
      </c>
      <c r="G47" s="75">
        <f t="shared" si="0"/>
        <v>0.95405371538198724</v>
      </c>
      <c r="H47" s="66"/>
    </row>
    <row r="48" spans="1:8" ht="15.75" x14ac:dyDescent="0.25">
      <c r="A48" s="27" t="s">
        <v>37</v>
      </c>
      <c r="B48" s="28"/>
      <c r="C48" s="14"/>
      <c r="D48" s="73">
        <v>109</v>
      </c>
      <c r="E48" s="74">
        <v>5780976</v>
      </c>
      <c r="F48" s="74">
        <v>476411.43</v>
      </c>
      <c r="G48" s="75">
        <f t="shared" si="0"/>
        <v>0.91758979279623376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2488855</v>
      </c>
      <c r="F50" s="74">
        <v>139392</v>
      </c>
      <c r="G50" s="75">
        <f t="shared" si="0"/>
        <v>0.94399352312609608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833430</v>
      </c>
      <c r="F51" s="74">
        <v>106860</v>
      </c>
      <c r="G51" s="75">
        <f t="shared" si="0"/>
        <v>0.87178287318671033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1003225</v>
      </c>
      <c r="F52" s="74">
        <v>82850</v>
      </c>
      <c r="G52" s="75">
        <f t="shared" si="0"/>
        <v>0.91741633232824138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555</v>
      </c>
      <c r="E54" s="74">
        <v>40599730.490000002</v>
      </c>
      <c r="F54" s="74">
        <v>4646130.26</v>
      </c>
      <c r="G54" s="75">
        <f>1-(+F54/E54)</f>
        <v>0.88556253443247923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1141079</v>
      </c>
      <c r="F55" s="74">
        <v>66199.89</v>
      </c>
      <c r="G55" s="75">
        <f>1-(+F55/E55)</f>
        <v>0.94198483190033289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844</v>
      </c>
      <c r="E61" s="82">
        <f>SUM(E44:E60)</f>
        <v>59978368.890000001</v>
      </c>
      <c r="F61" s="82">
        <f>SUM(F44:F60)</f>
        <v>6125834.9299999997</v>
      </c>
      <c r="G61" s="83">
        <f>1-(F61/E61)</f>
        <v>0.89786592994493153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6822907.9299999997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K12" sqref="K12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85</v>
      </c>
      <c r="B3" s="36"/>
      <c r="C3" s="21"/>
      <c r="D3" s="21"/>
    </row>
    <row r="4" spans="1:4" ht="23.25" x14ac:dyDescent="0.35">
      <c r="A4" s="56" t="str">
        <f>ARG!$A$3</f>
        <v>MONTH ENDED:   JANUARY 2021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86</v>
      </c>
      <c r="B6" s="126">
        <f>+ARG!$D$39+CARUTHERSVILLE!$D$39+HOLLYWOOD!$D$40+HARKC!$D$40+CASINOKC!$D$39+AMERKC!$D$39+LAGRANGE!$D$39+AMERSC!$D$39+RIVERCITY!$D$39+LUMIERE!$D$39+ISLEBV!$D$39+STJO!$D$39+CAPE!$D$39</f>
        <v>449</v>
      </c>
      <c r="C6" s="58"/>
      <c r="D6" s="21"/>
    </row>
    <row r="7" spans="1:4" ht="21.75" thickTop="1" thickBot="1" x14ac:dyDescent="0.35">
      <c r="A7" s="127" t="s">
        <v>87</v>
      </c>
      <c r="B7" s="135">
        <f>+ARG!$E$39+CARUTHERSVILLE!$E$39+HOLLYWOOD!$E$40+HARKC!$E$40+CASINOKC!$E$39+AMERKC!$E$39+LAGRANGE!$E$39+AMERSC!$E$39+RIVERCITY!$E$39+LUMIERE!$E$39+ISLEBV!$E$39+STJO!$E$39+CAPE!$E$39</f>
        <v>90576805</v>
      </c>
      <c r="C7" s="58"/>
      <c r="D7" s="21"/>
    </row>
    <row r="8" spans="1:4" ht="21" thickTop="1" x14ac:dyDescent="0.3">
      <c r="A8" s="127" t="s">
        <v>88</v>
      </c>
      <c r="B8" s="135">
        <f>+ARG!$F$39+CARUTHERSVILLE!$F$39+HOLLYWOOD!$F$40+HARKC!$F$40+CASINOKC!$F$39+AMERKC!$F$39+LAGRANGE!$F$39+AMERSC!$F$39+RIVERCITY!$F$39+LUMIERE!$F$39+ISLEBV!$F$39+STJO!$F$39+CAPE!$F$39</f>
        <v>19387764.620000001</v>
      </c>
      <c r="C8" s="58"/>
      <c r="D8" s="21"/>
    </row>
    <row r="9" spans="1:4" ht="20.25" x14ac:dyDescent="0.3">
      <c r="A9" s="127" t="s">
        <v>89</v>
      </c>
      <c r="B9" s="115">
        <f>B8/B7</f>
        <v>0.21404778651664741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153</v>
      </c>
      <c r="B11" s="126">
        <f>+LUMIERE!$D$51+AMERSC!$D$51</f>
        <v>24</v>
      </c>
      <c r="C11" s="58"/>
      <c r="D11" s="21"/>
    </row>
    <row r="12" spans="1:4" ht="21.75" thickTop="1" thickBot="1" x14ac:dyDescent="0.35">
      <c r="A12" s="127" t="s">
        <v>154</v>
      </c>
      <c r="B12" s="135">
        <f>+LUMIERE!$E$51+AMERSC!$E$51</f>
        <v>3641189.16</v>
      </c>
      <c r="C12" s="58"/>
      <c r="D12" s="21"/>
    </row>
    <row r="13" spans="1:4" ht="21" thickTop="1" x14ac:dyDescent="0.3">
      <c r="A13" s="127" t="s">
        <v>155</v>
      </c>
      <c r="B13" s="135">
        <f>+LUMIERE!$F$51+AMERSC!$F$51</f>
        <v>141694.79999999999</v>
      </c>
      <c r="C13" s="58"/>
      <c r="D13" s="21"/>
    </row>
    <row r="14" spans="1:4" ht="20.25" x14ac:dyDescent="0.3">
      <c r="A14" s="127" t="s">
        <v>93</v>
      </c>
      <c r="B14" s="115">
        <f>1-(B13/B12)</f>
        <v>0.96108557018773499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90</v>
      </c>
      <c r="B16" s="126">
        <f>+ARG!$D$60+CARUTHERSVILLE!$D$60+HOLLYWOOD!$D$62+HARKC!$D$62+CASINOKC!$D$62+AMERKC!$D$62+LAGRANGE!$D$60+AMERSC!$D$73+RIVERCITY!$D$61+LUMIERE!$D$73+ISLEBV!$D$61+STJO!$D$60+CAPE!$D$61</f>
        <v>14949</v>
      </c>
      <c r="C16" s="58"/>
      <c r="D16" s="21"/>
    </row>
    <row r="17" spans="1:4" ht="21.75" thickTop="1" thickBot="1" x14ac:dyDescent="0.35">
      <c r="A17" s="127" t="s">
        <v>91</v>
      </c>
      <c r="B17" s="135">
        <f>+ARG!$E$60+CARUTHERSVILLE!$E$60+HOLLYWOOD!$E$62+HARKC!$E$62+CASINOKC!$E$62+AMERKC!$E$62+LAGRANGE!$E$60+AMERSC!$E$73+RIVERCITY!$E$61+LUMIERE!$E$73+ISLEBV!$E$61+STJO!$E$60+CAPE!$E$61</f>
        <v>1303415542.4000001</v>
      </c>
      <c r="C17" s="58"/>
      <c r="D17" s="21"/>
    </row>
    <row r="18" spans="1:4" ht="21" thickTop="1" x14ac:dyDescent="0.3">
      <c r="A18" s="127" t="s">
        <v>92</v>
      </c>
      <c r="B18" s="135">
        <f>+ARG!$F$60+CARUTHERSVILLE!$F$60+HOLLYWOOD!$F$62+HARKC!$F$62+CASINOKC!$F$62+AMERKC!$F$62+LAGRANGE!$F$60+AMERSC!$F$73+RIVERCITY!$F$61+LUMIERE!$F$73+ISLEBV!$F$61+STJO!$F$60+CAPE!$F$61</f>
        <v>127782232.98999998</v>
      </c>
      <c r="C18" s="21"/>
      <c r="D18" s="21"/>
    </row>
    <row r="19" spans="1:4" ht="20.25" x14ac:dyDescent="0.3">
      <c r="A19" s="127" t="s">
        <v>93</v>
      </c>
      <c r="B19" s="115">
        <f>1-(B18/B17)</f>
        <v>0.90196354974046689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94</v>
      </c>
      <c r="B21" s="128">
        <f>B18+B8+B13</f>
        <v>147311692.41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topLeftCell="A19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157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121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128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403900</v>
      </c>
      <c r="F18" s="74">
        <v>131181</v>
      </c>
      <c r="G18" s="75">
        <f>F18/E18</f>
        <v>0.32478583807873235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43395</v>
      </c>
      <c r="F29" s="74">
        <v>15456</v>
      </c>
      <c r="G29" s="75">
        <f>F29/E29</f>
        <v>0.35617006567576909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296697</v>
      </c>
      <c r="F30" s="74">
        <v>85282</v>
      </c>
      <c r="G30" s="75">
        <f>F30/E30</f>
        <v>0.28743802599958879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123</v>
      </c>
      <c r="B32" s="13"/>
      <c r="C32" s="14"/>
      <c r="D32" s="73">
        <v>4</v>
      </c>
      <c r="E32" s="74">
        <v>596360</v>
      </c>
      <c r="F32" s="74">
        <v>109148.5</v>
      </c>
      <c r="G32" s="75">
        <f>F32/E32</f>
        <v>0.18302451539338654</v>
      </c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15131</v>
      </c>
      <c r="F34" s="74">
        <v>4970.5</v>
      </c>
      <c r="G34" s="75">
        <f>F34/E34</f>
        <v>0.32849778600224705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>
        <v>5000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1355483</v>
      </c>
      <c r="F39" s="82">
        <f>SUM(F9:F38)</f>
        <v>351038</v>
      </c>
      <c r="G39" s="83">
        <f>F39/E39</f>
        <v>0.25897632061781667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12</v>
      </c>
      <c r="E44" s="74">
        <v>265821.2</v>
      </c>
      <c r="F44" s="74">
        <v>24196.5</v>
      </c>
      <c r="G44" s="75">
        <f>1-(+F44/E44)</f>
        <v>0.90897452874338092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47</v>
      </c>
      <c r="E46" s="74">
        <v>1561997</v>
      </c>
      <c r="F46" s="74">
        <v>145443.48000000001</v>
      </c>
      <c r="G46" s="75">
        <f>1-(+F46/E46)</f>
        <v>0.90688619760473288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819406.5</v>
      </c>
      <c r="F47" s="74">
        <v>69392.5</v>
      </c>
      <c r="G47" s="75">
        <f>1-(+F47/E47)</f>
        <v>0.91531370571261028</v>
      </c>
      <c r="H47" s="15"/>
    </row>
    <row r="48" spans="1:8" ht="15.75" x14ac:dyDescent="0.25">
      <c r="A48" s="27" t="s">
        <v>37</v>
      </c>
      <c r="B48" s="28"/>
      <c r="C48" s="14"/>
      <c r="D48" s="73">
        <v>47</v>
      </c>
      <c r="E48" s="74">
        <v>3528754</v>
      </c>
      <c r="F48" s="74">
        <v>277386.94</v>
      </c>
      <c r="G48" s="75">
        <f>1-(+F48/E48)</f>
        <v>0.92139238382726596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773060</v>
      </c>
      <c r="F50" s="74">
        <v>80915</v>
      </c>
      <c r="G50" s="75">
        <f>1-(+F50/E50)</f>
        <v>0.89533153959589162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389</v>
      </c>
      <c r="E53" s="74">
        <v>28532742.030000001</v>
      </c>
      <c r="F53" s="74">
        <v>3128336.66</v>
      </c>
      <c r="G53" s="75">
        <f>1-(+F53/E53)</f>
        <v>0.89035976084209523</v>
      </c>
      <c r="H53" s="15"/>
    </row>
    <row r="54" spans="1:8" ht="15.75" x14ac:dyDescent="0.25">
      <c r="A54" s="29" t="s">
        <v>62</v>
      </c>
      <c r="B54" s="30"/>
      <c r="C54" s="14"/>
      <c r="D54" s="73">
        <v>8</v>
      </c>
      <c r="E54" s="74">
        <v>270660.34999999998</v>
      </c>
      <c r="F54" s="74">
        <v>13515.91</v>
      </c>
      <c r="G54" s="75">
        <f>1-(+F54/E54)</f>
        <v>0.9500632065243394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516</v>
      </c>
      <c r="E60" s="82">
        <f>SUM(E44:E59)</f>
        <v>35752441.080000006</v>
      </c>
      <c r="F60" s="82">
        <f>SUM(F44:F59)</f>
        <v>3739186.99</v>
      </c>
      <c r="G60" s="83">
        <f>1-(F60/E60)</f>
        <v>0.8954144982259209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4090224.99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9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>
        <v>5</v>
      </c>
      <c r="E9" s="74">
        <v>823736</v>
      </c>
      <c r="F9" s="74">
        <v>161457</v>
      </c>
      <c r="G9" s="75">
        <f>F9/E9</f>
        <v>0.1960057591267105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107</v>
      </c>
      <c r="B11" s="13"/>
      <c r="C11" s="14"/>
      <c r="D11" s="73">
        <v>1</v>
      </c>
      <c r="E11" s="74">
        <v>836775</v>
      </c>
      <c r="F11" s="74">
        <v>142310</v>
      </c>
      <c r="G11" s="75">
        <f>F11/E11</f>
        <v>0.17006961250037345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37114</v>
      </c>
      <c r="F12" s="74">
        <v>-11757</v>
      </c>
      <c r="G12" s="75">
        <f>F12/E12</f>
        <v>-0.31678072964380016</v>
      </c>
      <c r="H12" s="15"/>
    </row>
    <row r="13" spans="1:8" ht="15.75" x14ac:dyDescent="0.25">
      <c r="A13" s="93" t="s">
        <v>111</v>
      </c>
      <c r="B13" s="13"/>
      <c r="C13" s="14"/>
      <c r="D13" s="73">
        <v>3</v>
      </c>
      <c r="E13" s="74">
        <v>586589</v>
      </c>
      <c r="F13" s="74">
        <v>158871.71</v>
      </c>
      <c r="G13" s="75">
        <f>F13/E13</f>
        <v>0.27083990664673219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1017687</v>
      </c>
      <c r="F17" s="74">
        <v>204345</v>
      </c>
      <c r="G17" s="75">
        <f t="shared" ref="G17:G25" si="0">F17/E17</f>
        <v>0.20079356422947331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825312</v>
      </c>
      <c r="F18" s="74">
        <v>216451</v>
      </c>
      <c r="G18" s="75">
        <f t="shared" si="0"/>
        <v>0.26226566437904697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32131</v>
      </c>
      <c r="F20" s="74">
        <v>16247</v>
      </c>
      <c r="G20" s="75">
        <f t="shared" si="0"/>
        <v>0.50564875042793567</v>
      </c>
      <c r="H20" s="15"/>
    </row>
    <row r="21" spans="1:8" ht="15.75" x14ac:dyDescent="0.25">
      <c r="A21" s="93" t="s">
        <v>120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3749960</v>
      </c>
      <c r="F22" s="74">
        <v>650417</v>
      </c>
      <c r="G22" s="75">
        <f t="shared" si="0"/>
        <v>0.17344638342808991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601007</v>
      </c>
      <c r="F23" s="74">
        <v>145005</v>
      </c>
      <c r="G23" s="75">
        <f t="shared" si="0"/>
        <v>0.24127006840186555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629701</v>
      </c>
      <c r="F24" s="74">
        <v>100038</v>
      </c>
      <c r="G24" s="75">
        <f t="shared" si="0"/>
        <v>0.15886587443882097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123589</v>
      </c>
      <c r="F25" s="74">
        <v>123589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38217</v>
      </c>
      <c r="F27" s="74">
        <v>3642</v>
      </c>
      <c r="G27" s="75">
        <f>F27/E27</f>
        <v>9.5297904074103143E-2</v>
      </c>
      <c r="H27" s="15"/>
    </row>
    <row r="28" spans="1:8" ht="15.75" x14ac:dyDescent="0.25">
      <c r="A28" s="93" t="s">
        <v>130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186426</v>
      </c>
      <c r="F29" s="74">
        <v>77070</v>
      </c>
      <c r="G29" s="75">
        <f>F29/E29</f>
        <v>0.41340800102989927</v>
      </c>
      <c r="H29" s="15"/>
    </row>
    <row r="30" spans="1:8" ht="15.75" x14ac:dyDescent="0.25">
      <c r="A30" s="70" t="s">
        <v>124</v>
      </c>
      <c r="B30" s="13"/>
      <c r="C30" s="14"/>
      <c r="D30" s="73">
        <v>2</v>
      </c>
      <c r="E30" s="74">
        <v>26867</v>
      </c>
      <c r="F30" s="74">
        <v>17386.5</v>
      </c>
      <c r="G30" s="75">
        <f>F30/E30</f>
        <v>0.6471321695760599</v>
      </c>
      <c r="H30" s="15"/>
    </row>
    <row r="31" spans="1:8" ht="15.75" x14ac:dyDescent="0.25">
      <c r="A31" s="70" t="s">
        <v>131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133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1214341</v>
      </c>
      <c r="F33" s="76">
        <v>229697.5</v>
      </c>
      <c r="G33" s="75">
        <f>F33/E33</f>
        <v>0.18915403498687766</v>
      </c>
      <c r="H33" s="15"/>
    </row>
    <row r="34" spans="1:8" ht="15.75" x14ac:dyDescent="0.25">
      <c r="A34" s="93" t="s">
        <v>59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101</v>
      </c>
      <c r="B35" s="13"/>
      <c r="C35" s="14"/>
      <c r="D35" s="73">
        <v>2</v>
      </c>
      <c r="E35" s="74">
        <v>191135</v>
      </c>
      <c r="F35" s="74">
        <v>44313</v>
      </c>
      <c r="G35" s="75">
        <f>F35/E35</f>
        <v>0.23184136866612604</v>
      </c>
      <c r="H35" s="15"/>
    </row>
    <row r="36" spans="1:8" x14ac:dyDescent="0.2">
      <c r="A36" s="16" t="s">
        <v>28</v>
      </c>
      <c r="B36" s="13"/>
      <c r="C36" s="14"/>
      <c r="D36" s="77"/>
      <c r="E36" s="78">
        <v>213405</v>
      </c>
      <c r="F36" s="74">
        <v>41287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11133992</v>
      </c>
      <c r="F40" s="82">
        <f>SUM(F9:F39)</f>
        <v>2320369.71</v>
      </c>
      <c r="G40" s="83">
        <f>F40/E40</f>
        <v>0.20840411148130877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20318933.640000001</v>
      </c>
      <c r="F45" s="74">
        <v>1066969.3999999999</v>
      </c>
      <c r="G45" s="75">
        <f t="shared" ref="G45:G51" si="1">1-(+F45/E45)</f>
        <v>0.94748890769053173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2227188.25</v>
      </c>
      <c r="F46" s="74">
        <v>206883.9</v>
      </c>
      <c r="G46" s="75">
        <f t="shared" si="1"/>
        <v>0.90710982782887795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19790655.75</v>
      </c>
      <c r="F47" s="74">
        <v>1094962.6399999999</v>
      </c>
      <c r="G47" s="75">
        <f t="shared" si="1"/>
        <v>0.94467274587402184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530174.5</v>
      </c>
      <c r="F48" s="74">
        <v>53667.12</v>
      </c>
      <c r="G48" s="75">
        <f t="shared" si="1"/>
        <v>0.89877461100071765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7933540.0999999996</v>
      </c>
      <c r="F49" s="74">
        <v>544979.76</v>
      </c>
      <c r="G49" s="75">
        <f t="shared" si="1"/>
        <v>0.93130686261987883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250517</v>
      </c>
      <c r="F50" s="74">
        <v>24662</v>
      </c>
      <c r="G50" s="75">
        <f t="shared" si="1"/>
        <v>0.90155558305424388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1143595</v>
      </c>
      <c r="F51" s="74">
        <v>139393.29999999999</v>
      </c>
      <c r="G51" s="75">
        <f t="shared" si="1"/>
        <v>0.87810955801660551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219025</v>
      </c>
      <c r="F53" s="74">
        <v>37000</v>
      </c>
      <c r="G53" s="75">
        <f>1-(+F53/E53)</f>
        <v>0.83106951261271544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121200</v>
      </c>
      <c r="F54" s="74">
        <v>12000</v>
      </c>
      <c r="G54" s="75">
        <f>1-(+F54/E54)</f>
        <v>0.90099009900990101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77912183.370000005</v>
      </c>
      <c r="F55" s="74">
        <v>9024128.1899999995</v>
      </c>
      <c r="G55" s="75">
        <f>1-(+F55/E55)</f>
        <v>0.88417564750887556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130447012.61000001</v>
      </c>
      <c r="F62" s="82">
        <f>SUM(F45:F61)</f>
        <v>12204646.309999999</v>
      </c>
      <c r="G62" s="83">
        <f>1-(+F62/E62)</f>
        <v>0.90643981747218338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14525016.02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12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2488542</v>
      </c>
      <c r="F10" s="74">
        <v>541226</v>
      </c>
      <c r="G10" s="100">
        <f>F10/E10</f>
        <v>0.2174871872767267</v>
      </c>
      <c r="H10" s="15"/>
    </row>
    <row r="11" spans="1:8" ht="15.75" x14ac:dyDescent="0.25">
      <c r="A11" s="93" t="s">
        <v>107</v>
      </c>
      <c r="B11" s="13"/>
      <c r="C11" s="14"/>
      <c r="D11" s="73">
        <v>6</v>
      </c>
      <c r="E11" s="99">
        <v>579820</v>
      </c>
      <c r="F11" s="74">
        <v>188707.5</v>
      </c>
      <c r="G11" s="100">
        <f>F11/E11</f>
        <v>0.3254587630643993</v>
      </c>
      <c r="H11" s="15"/>
    </row>
    <row r="12" spans="1:8" ht="15.75" x14ac:dyDescent="0.25">
      <c r="A12" s="93" t="s">
        <v>67</v>
      </c>
      <c r="B12" s="13"/>
      <c r="C12" s="14"/>
      <c r="D12" s="73">
        <v>1</v>
      </c>
      <c r="E12" s="99">
        <v>169519</v>
      </c>
      <c r="F12" s="74">
        <v>44821.5</v>
      </c>
      <c r="G12" s="100">
        <f>F12/E12</f>
        <v>0.26440399011320265</v>
      </c>
      <c r="H12" s="15"/>
    </row>
    <row r="13" spans="1:8" ht="15.75" x14ac:dyDescent="0.25">
      <c r="A13" s="93" t="s">
        <v>111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434231</v>
      </c>
      <c r="F14" s="74">
        <v>138927</v>
      </c>
      <c r="G14" s="100">
        <f>F14/E14</f>
        <v>0.3199380053473842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3</v>
      </c>
      <c r="E17" s="99">
        <v>1345531</v>
      </c>
      <c r="F17" s="74">
        <v>274324</v>
      </c>
      <c r="G17" s="75">
        <f t="shared" ref="G17:G23" si="0">F17/E17</f>
        <v>0.20387787423701126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1231585</v>
      </c>
      <c r="F18" s="74">
        <v>285418</v>
      </c>
      <c r="G18" s="100">
        <f t="shared" si="0"/>
        <v>0.23174851918462794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403191</v>
      </c>
      <c r="F19" s="74">
        <v>162208.5</v>
      </c>
      <c r="G19" s="75">
        <f t="shared" si="0"/>
        <v>0.40231180755522816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120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3568278</v>
      </c>
      <c r="F22" s="74">
        <v>541260.5</v>
      </c>
      <c r="G22" s="75">
        <f t="shared" si="0"/>
        <v>0.15168675198513121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1108524</v>
      </c>
      <c r="F23" s="74">
        <v>150056.5</v>
      </c>
      <c r="G23" s="75">
        <f t="shared" si="0"/>
        <v>0.13536603627887173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865513</v>
      </c>
      <c r="F24" s="74">
        <v>181749</v>
      </c>
      <c r="G24" s="75">
        <f>F24/E24</f>
        <v>0.20998991349638885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233047</v>
      </c>
      <c r="F25" s="74">
        <v>233047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63053</v>
      </c>
      <c r="F27" s="74">
        <v>23687</v>
      </c>
      <c r="G27" s="75">
        <f>F27/E27</f>
        <v>0.37566808875073349</v>
      </c>
      <c r="H27" s="15"/>
    </row>
    <row r="28" spans="1:8" ht="15.75" x14ac:dyDescent="0.25">
      <c r="A28" s="93" t="s">
        <v>130</v>
      </c>
      <c r="B28" s="13"/>
      <c r="C28" s="14"/>
      <c r="D28" s="73">
        <v>1</v>
      </c>
      <c r="E28" s="99">
        <v>76725</v>
      </c>
      <c r="F28" s="74">
        <v>25123</v>
      </c>
      <c r="G28" s="100">
        <f>F28/E28</f>
        <v>0.32744216357119582</v>
      </c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148950</v>
      </c>
      <c r="F29" s="74">
        <v>58717</v>
      </c>
      <c r="G29" s="75">
        <f>F29/E29</f>
        <v>0.39420610943269552</v>
      </c>
      <c r="H29" s="15"/>
    </row>
    <row r="30" spans="1:8" ht="15.75" x14ac:dyDescent="0.25">
      <c r="A30" s="70" t="s">
        <v>124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131</v>
      </c>
      <c r="B31" s="13"/>
      <c r="C31" s="14"/>
      <c r="D31" s="73">
        <v>1</v>
      </c>
      <c r="E31" s="103">
        <v>82105</v>
      </c>
      <c r="F31" s="74">
        <v>11673</v>
      </c>
      <c r="G31" s="100">
        <f>F31/E31</f>
        <v>0.14217160952438951</v>
      </c>
      <c r="H31" s="15"/>
    </row>
    <row r="32" spans="1:8" ht="15.75" x14ac:dyDescent="0.25">
      <c r="A32" s="70" t="s">
        <v>133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8</v>
      </c>
      <c r="E33" s="103">
        <v>1137366</v>
      </c>
      <c r="F33" s="76">
        <v>233685.5</v>
      </c>
      <c r="G33" s="100">
        <f>F33/E33</f>
        <v>0.20546200607368253</v>
      </c>
      <c r="H33" s="15"/>
    </row>
    <row r="34" spans="1:8" ht="15.75" x14ac:dyDescent="0.25">
      <c r="A34" s="93" t="s">
        <v>59</v>
      </c>
      <c r="B34" s="13"/>
      <c r="C34" s="14"/>
      <c r="D34" s="73"/>
      <c r="E34" s="99"/>
      <c r="F34" s="74"/>
      <c r="G34" s="100"/>
      <c r="H34" s="15"/>
    </row>
    <row r="35" spans="1:8" ht="15.75" x14ac:dyDescent="0.25">
      <c r="A35" s="93" t="s">
        <v>101</v>
      </c>
      <c r="B35" s="13"/>
      <c r="C35" s="14"/>
      <c r="D35" s="73">
        <v>1</v>
      </c>
      <c r="E35" s="99">
        <v>192015</v>
      </c>
      <c r="F35" s="74">
        <v>58117</v>
      </c>
      <c r="G35" s="100">
        <f>F35/E35</f>
        <v>0.30266906231284013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>
        <v>1</v>
      </c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14127995</v>
      </c>
      <c r="F40" s="82">
        <f>SUM(F9:F39)</f>
        <v>3152749</v>
      </c>
      <c r="G40" s="83">
        <f>F40/E40</f>
        <v>0.223156152022987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 x14ac:dyDescent="0.25">
      <c r="A45" s="27" t="s">
        <v>33</v>
      </c>
      <c r="B45" s="28"/>
      <c r="C45" s="14"/>
      <c r="D45" s="73">
        <v>72</v>
      </c>
      <c r="E45" s="74">
        <v>7948856.5</v>
      </c>
      <c r="F45" s="74">
        <v>561354.04</v>
      </c>
      <c r="G45" s="75">
        <f>1-(+F45/E45)</f>
        <v>0.92937927109389884</v>
      </c>
      <c r="H45" s="15"/>
    </row>
    <row r="46" spans="1:8" ht="15.75" x14ac:dyDescent="0.25">
      <c r="A46" s="27" t="s">
        <v>34</v>
      </c>
      <c r="B46" s="28"/>
      <c r="C46" s="14"/>
      <c r="D46" s="73">
        <v>8</v>
      </c>
      <c r="E46" s="74">
        <v>3108286.37</v>
      </c>
      <c r="F46" s="74">
        <v>393255.58</v>
      </c>
      <c r="G46" s="75">
        <f t="shared" ref="G46:G55" si="1">1-(+F46/E46)</f>
        <v>0.87348154796946842</v>
      </c>
      <c r="H46" s="15"/>
    </row>
    <row r="47" spans="1:8" ht="15.75" x14ac:dyDescent="0.25">
      <c r="A47" s="27" t="s">
        <v>35</v>
      </c>
      <c r="B47" s="28"/>
      <c r="C47" s="14"/>
      <c r="D47" s="73">
        <v>175</v>
      </c>
      <c r="E47" s="74">
        <v>12101426.050000001</v>
      </c>
      <c r="F47" s="74">
        <v>814725.89</v>
      </c>
      <c r="G47" s="75">
        <f t="shared" si="1"/>
        <v>0.93267521640559048</v>
      </c>
      <c r="H47" s="15"/>
    </row>
    <row r="48" spans="1:8" ht="15.75" x14ac:dyDescent="0.25">
      <c r="A48" s="27" t="s">
        <v>36</v>
      </c>
      <c r="B48" s="28"/>
      <c r="C48" s="14"/>
      <c r="D48" s="73">
        <v>8</v>
      </c>
      <c r="E48" s="74">
        <v>1694440</v>
      </c>
      <c r="F48" s="74">
        <v>74267.570000000007</v>
      </c>
      <c r="G48" s="75">
        <f t="shared" si="1"/>
        <v>0.95616984372418024</v>
      </c>
      <c r="H48" s="15"/>
    </row>
    <row r="49" spans="1:8" ht="15.75" x14ac:dyDescent="0.25">
      <c r="A49" s="27" t="s">
        <v>37</v>
      </c>
      <c r="B49" s="28"/>
      <c r="C49" s="14"/>
      <c r="D49" s="73">
        <v>129</v>
      </c>
      <c r="E49" s="74">
        <v>15053107.84</v>
      </c>
      <c r="F49" s="74">
        <v>1234733</v>
      </c>
      <c r="G49" s="75">
        <f t="shared" si="1"/>
        <v>0.91797487846868442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1155925</v>
      </c>
      <c r="F50" s="74">
        <v>100666</v>
      </c>
      <c r="G50" s="75">
        <f t="shared" si="1"/>
        <v>0.91291303501524756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1560135</v>
      </c>
      <c r="F51" s="74">
        <v>193505</v>
      </c>
      <c r="G51" s="75">
        <f t="shared" si="1"/>
        <v>0.87596906677947739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214360</v>
      </c>
      <c r="F52" s="74">
        <v>30920</v>
      </c>
      <c r="G52" s="75">
        <f t="shared" si="1"/>
        <v>0.85575667102071284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540025</v>
      </c>
      <c r="F53" s="74">
        <v>-2775</v>
      </c>
      <c r="G53" s="75">
        <f t="shared" si="1"/>
        <v>1.0051386509883802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148200</v>
      </c>
      <c r="F54" s="74">
        <v>-19200</v>
      </c>
      <c r="G54" s="75">
        <f t="shared" si="1"/>
        <v>1.1295546558704452</v>
      </c>
      <c r="H54" s="15"/>
    </row>
    <row r="55" spans="1:8" ht="15.75" x14ac:dyDescent="0.25">
      <c r="A55" s="27" t="s">
        <v>61</v>
      </c>
      <c r="B55" s="30"/>
      <c r="C55" s="14"/>
      <c r="D55" s="73">
        <v>803</v>
      </c>
      <c r="E55" s="74">
        <v>76738795.390000001</v>
      </c>
      <c r="F55" s="74">
        <v>8532108</v>
      </c>
      <c r="G55" s="75">
        <f t="shared" si="1"/>
        <v>0.88881623751534888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1219</v>
      </c>
      <c r="E62" s="82">
        <f>SUM(E45:E61)</f>
        <v>120263557.15000001</v>
      </c>
      <c r="F62" s="82">
        <f>SUM(F45:F61)</f>
        <v>11913560.08</v>
      </c>
      <c r="G62" s="83">
        <f>1-(F62/E62)</f>
        <v>0.90093790369811955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15066309.08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topLeftCell="A10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288175</v>
      </c>
      <c r="F10" s="74">
        <v>70752.5</v>
      </c>
      <c r="G10" s="75">
        <f>F10/E10</f>
        <v>0.24551921575431596</v>
      </c>
      <c r="H10" s="15"/>
    </row>
    <row r="11" spans="1:8" ht="15.75" x14ac:dyDescent="0.25">
      <c r="A11" s="93" t="s">
        <v>104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105666</v>
      </c>
      <c r="F12" s="74">
        <v>31559.5</v>
      </c>
      <c r="G12" s="75">
        <f>F12/E12</f>
        <v>0.29867223137054494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3303</v>
      </c>
      <c r="F13" s="74">
        <v>-1131</v>
      </c>
      <c r="G13" s="75">
        <f>F13/E13</f>
        <v>-0.34241598546775659</v>
      </c>
      <c r="H13" s="15"/>
    </row>
    <row r="14" spans="1:8" ht="15.75" x14ac:dyDescent="0.25">
      <c r="A14" s="93" t="s">
        <v>138</v>
      </c>
      <c r="B14" s="13"/>
      <c r="C14" s="14"/>
      <c r="D14" s="73">
        <v>2</v>
      </c>
      <c r="E14" s="74">
        <v>963813</v>
      </c>
      <c r="F14" s="74">
        <v>109997.5</v>
      </c>
      <c r="G14" s="75">
        <f>F14/E14</f>
        <v>0.11412742928348134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140</v>
      </c>
      <c r="B17" s="13"/>
      <c r="C17" s="14"/>
      <c r="D17" s="73">
        <v>2</v>
      </c>
      <c r="E17" s="74">
        <v>695120</v>
      </c>
      <c r="F17" s="74">
        <v>-37752.5</v>
      </c>
      <c r="G17" s="75">
        <f>F17/E17</f>
        <v>-5.4310766486362065E-2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470078</v>
      </c>
      <c r="F18" s="74">
        <v>61935</v>
      </c>
      <c r="G18" s="75">
        <f>F18/E18</f>
        <v>0.13175473006607413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105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122</v>
      </c>
      <c r="B23" s="13"/>
      <c r="C23" s="14"/>
      <c r="D23" s="73">
        <v>4</v>
      </c>
      <c r="E23" s="74">
        <v>636332</v>
      </c>
      <c r="F23" s="74">
        <v>124166.5</v>
      </c>
      <c r="G23" s="75">
        <f>F23/E23</f>
        <v>0.19512848638760899</v>
      </c>
      <c r="H23" s="15"/>
    </row>
    <row r="24" spans="1:8" ht="15.75" x14ac:dyDescent="0.25">
      <c r="A24" s="93" t="s">
        <v>149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36727</v>
      </c>
      <c r="F25" s="74">
        <v>12453.5</v>
      </c>
      <c r="G25" s="75">
        <f>F25/E25</f>
        <v>0.33908296348735262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158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113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106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14</v>
      </c>
      <c r="E39" s="82">
        <f>SUM(E9:E38)</f>
        <v>3199214</v>
      </c>
      <c r="F39" s="82">
        <f>SUM(F9:F38)</f>
        <v>371981</v>
      </c>
      <c r="G39" s="83">
        <f>F39/E39</f>
        <v>0.11627262196276961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56</v>
      </c>
      <c r="E46" s="74">
        <v>1847281.25</v>
      </c>
      <c r="F46" s="74">
        <v>162356.04999999999</v>
      </c>
      <c r="G46" s="75">
        <f>1-(+F46/E46)</f>
        <v>0.9121108114966251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1289773</v>
      </c>
      <c r="F47" s="74">
        <v>66047.25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45</v>
      </c>
      <c r="E48" s="74">
        <v>2954873</v>
      </c>
      <c r="F48" s="74">
        <v>263415.98</v>
      </c>
      <c r="G48" s="75">
        <f>1-(+F48/E48)</f>
        <v>0.91085370504925256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1164765</v>
      </c>
      <c r="F50" s="74">
        <v>76503</v>
      </c>
      <c r="G50" s="75">
        <f>1-(+F50/E50)</f>
        <v>0.93431893987199133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574</v>
      </c>
      <c r="E54" s="74">
        <v>35894321.969999999</v>
      </c>
      <c r="F54" s="74">
        <v>4377778.0599999996</v>
      </c>
      <c r="G54" s="75">
        <f>1-(+F54/E54)</f>
        <v>0.87803703149320134</v>
      </c>
      <c r="H54" s="15"/>
    </row>
    <row r="55" spans="1:8" ht="15.75" x14ac:dyDescent="0.25">
      <c r="A55" s="27" t="s">
        <v>62</v>
      </c>
      <c r="B55" s="30"/>
      <c r="C55" s="14"/>
      <c r="D55" s="73">
        <v>3</v>
      </c>
      <c r="E55" s="74">
        <v>106231.3</v>
      </c>
      <c r="F55" s="74">
        <v>10307.74</v>
      </c>
      <c r="G55" s="75">
        <f>1-(+F55/E55)</f>
        <v>0.90296889899681165</v>
      </c>
      <c r="H55" s="15"/>
    </row>
    <row r="56" spans="1:8" ht="15.75" x14ac:dyDescent="0.25">
      <c r="A56" s="72" t="s">
        <v>134</v>
      </c>
      <c r="B56" s="30"/>
      <c r="C56" s="14"/>
      <c r="D56" s="73">
        <v>147</v>
      </c>
      <c r="E56" s="74">
        <v>16003189.310000001</v>
      </c>
      <c r="F56" s="74">
        <v>1587990.96</v>
      </c>
      <c r="G56" s="75">
        <f>1-(+F56/E56)</f>
        <v>0.90077034463325989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850</v>
      </c>
      <c r="E62" s="82">
        <f>SUM(E44:E61)</f>
        <v>59260434.829999998</v>
      </c>
      <c r="F62" s="82">
        <f>SUM(F44:F61)</f>
        <v>6544399.04</v>
      </c>
      <c r="G62" s="83">
        <f>1-(+F62/E62)</f>
        <v>0.88956545697354616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6916380.04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12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6</v>
      </c>
      <c r="E11" s="99">
        <v>1322449</v>
      </c>
      <c r="F11" s="74">
        <v>371257</v>
      </c>
      <c r="G11" s="75">
        <f t="shared" ref="G11:G24" si="0">F11/E11</f>
        <v>0.28073445554422138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71745</v>
      </c>
      <c r="F13" s="74">
        <v>37799</v>
      </c>
      <c r="G13" s="75">
        <f t="shared" si="0"/>
        <v>0.52685204543870656</v>
      </c>
      <c r="H13" s="15"/>
    </row>
    <row r="14" spans="1:8" ht="15.75" x14ac:dyDescent="0.25">
      <c r="A14" s="93" t="s">
        <v>138</v>
      </c>
      <c r="B14" s="13"/>
      <c r="C14" s="14"/>
      <c r="D14" s="73">
        <v>2</v>
      </c>
      <c r="E14" s="99">
        <v>1334578</v>
      </c>
      <c r="F14" s="74">
        <v>135708.5</v>
      </c>
      <c r="G14" s="75">
        <f t="shared" si="0"/>
        <v>0.10168645069827316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133662</v>
      </c>
      <c r="F15" s="74">
        <v>59845</v>
      </c>
      <c r="G15" s="75">
        <f t="shared" si="0"/>
        <v>0.44773383609402823</v>
      </c>
      <c r="H15" s="15"/>
    </row>
    <row r="16" spans="1:8" ht="15.75" x14ac:dyDescent="0.25">
      <c r="A16" s="93" t="s">
        <v>115</v>
      </c>
      <c r="B16" s="13"/>
      <c r="C16" s="14"/>
      <c r="D16" s="73">
        <v>1</v>
      </c>
      <c r="E16" s="99">
        <v>89257</v>
      </c>
      <c r="F16" s="74">
        <v>29446</v>
      </c>
      <c r="G16" s="75">
        <f t="shared" si="0"/>
        <v>0.3299012962568762</v>
      </c>
      <c r="H16" s="15"/>
    </row>
    <row r="17" spans="1:8" ht="15.75" x14ac:dyDescent="0.25">
      <c r="A17" s="93" t="s">
        <v>140</v>
      </c>
      <c r="B17" s="13"/>
      <c r="C17" s="14"/>
      <c r="D17" s="73">
        <v>2</v>
      </c>
      <c r="E17" s="99">
        <v>302238</v>
      </c>
      <c r="F17" s="74">
        <v>-46843</v>
      </c>
      <c r="G17" s="75">
        <f t="shared" si="0"/>
        <v>-0.15498712934839431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500152</v>
      </c>
      <c r="F18" s="74">
        <v>76840.5</v>
      </c>
      <c r="G18" s="75">
        <f t="shared" si="0"/>
        <v>0.15363429517426702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1030727</v>
      </c>
      <c r="F19" s="74">
        <v>398318</v>
      </c>
      <c r="G19" s="75">
        <f t="shared" si="0"/>
        <v>0.38644374310559443</v>
      </c>
      <c r="H19" s="15"/>
    </row>
    <row r="20" spans="1:8" ht="15.75" x14ac:dyDescent="0.25">
      <c r="A20" s="93" t="s">
        <v>105</v>
      </c>
      <c r="B20" s="13"/>
      <c r="C20" s="14"/>
      <c r="D20" s="73">
        <v>7</v>
      </c>
      <c r="E20" s="99">
        <v>124484</v>
      </c>
      <c r="F20" s="74">
        <v>33196</v>
      </c>
      <c r="G20" s="75">
        <f t="shared" si="0"/>
        <v>0.2666688088429035</v>
      </c>
      <c r="H20" s="15"/>
    </row>
    <row r="21" spans="1:8" ht="15.75" x14ac:dyDescent="0.25">
      <c r="A21" s="93" t="s">
        <v>131</v>
      </c>
      <c r="B21" s="13"/>
      <c r="C21" s="14"/>
      <c r="D21" s="73">
        <v>2</v>
      </c>
      <c r="E21" s="99">
        <v>214761</v>
      </c>
      <c r="F21" s="74">
        <v>89872</v>
      </c>
      <c r="G21" s="75">
        <f t="shared" si="0"/>
        <v>0.41847449024729816</v>
      </c>
      <c r="H21" s="15"/>
    </row>
    <row r="22" spans="1:8" ht="15.75" x14ac:dyDescent="0.25">
      <c r="A22" s="93" t="s">
        <v>135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122</v>
      </c>
      <c r="B23" s="13"/>
      <c r="C23" s="14"/>
      <c r="D23" s="73">
        <v>12</v>
      </c>
      <c r="E23" s="99">
        <v>1244092</v>
      </c>
      <c r="F23" s="74">
        <v>232692.5</v>
      </c>
      <c r="G23" s="75">
        <f t="shared" si="0"/>
        <v>0.18703801648109625</v>
      </c>
      <c r="H23" s="15"/>
    </row>
    <row r="24" spans="1:8" ht="15.75" x14ac:dyDescent="0.25">
      <c r="A24" s="93" t="s">
        <v>149</v>
      </c>
      <c r="B24" s="13"/>
      <c r="C24" s="14"/>
      <c r="D24" s="73">
        <v>7</v>
      </c>
      <c r="E24" s="99">
        <v>736245</v>
      </c>
      <c r="F24" s="74">
        <v>114166</v>
      </c>
      <c r="G24" s="75">
        <f t="shared" si="0"/>
        <v>0.15506522964502306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562760</v>
      </c>
      <c r="F25" s="74">
        <v>151522.5</v>
      </c>
      <c r="G25" s="75">
        <f>F25/E25</f>
        <v>0.26924888051744972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158</v>
      </c>
      <c r="B29" s="13"/>
      <c r="C29" s="14"/>
      <c r="D29" s="73">
        <v>1</v>
      </c>
      <c r="E29" s="99">
        <v>26016</v>
      </c>
      <c r="F29" s="74">
        <v>16124</v>
      </c>
      <c r="G29" s="75">
        <f t="shared" ref="G29:G34" si="1">F29/E29</f>
        <v>0.61977244772447726</v>
      </c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17466</v>
      </c>
      <c r="F30" s="74">
        <v>6634</v>
      </c>
      <c r="G30" s="75">
        <f t="shared" si="1"/>
        <v>0.37982365739150348</v>
      </c>
      <c r="H30" s="15"/>
    </row>
    <row r="31" spans="1:8" ht="15.75" x14ac:dyDescent="0.25">
      <c r="A31" s="70" t="s">
        <v>113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105627</v>
      </c>
      <c r="F32" s="74">
        <v>35660</v>
      </c>
      <c r="G32" s="75">
        <f t="shared" si="1"/>
        <v>0.33760307497136149</v>
      </c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99">
        <v>40624</v>
      </c>
      <c r="F33" s="74">
        <v>17145</v>
      </c>
      <c r="G33" s="75">
        <f t="shared" si="1"/>
        <v>0.42204115793619534</v>
      </c>
      <c r="H33" s="15"/>
    </row>
    <row r="34" spans="1:8" ht="15.75" x14ac:dyDescent="0.25">
      <c r="A34" s="70" t="s">
        <v>106</v>
      </c>
      <c r="B34" s="13"/>
      <c r="C34" s="14"/>
      <c r="D34" s="73">
        <v>7</v>
      </c>
      <c r="E34" s="99">
        <v>1354316</v>
      </c>
      <c r="F34" s="74">
        <v>269551.5</v>
      </c>
      <c r="G34" s="75">
        <f t="shared" si="1"/>
        <v>0.19903146680686043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61</v>
      </c>
      <c r="E39" s="82">
        <f>SUM(E9:E38)</f>
        <v>9211199</v>
      </c>
      <c r="F39" s="82">
        <f>SUM(F9:F38)</f>
        <v>2028934.5</v>
      </c>
      <c r="G39" s="83">
        <f>F39/E39</f>
        <v>0.22026823001001281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x14ac:dyDescent="0.25">
      <c r="A44" s="27" t="s">
        <v>33</v>
      </c>
      <c r="B44" s="28"/>
      <c r="C44" s="14"/>
      <c r="D44" s="73">
        <v>137</v>
      </c>
      <c r="E44" s="74">
        <v>13862262.800000001</v>
      </c>
      <c r="F44" s="74">
        <v>805945.46</v>
      </c>
      <c r="G44" s="75">
        <f>1-(+F44/E44)</f>
        <v>0.94186046884062824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3274334.53</v>
      </c>
      <c r="F45" s="74">
        <v>334805.45</v>
      </c>
      <c r="G45" s="75">
        <f t="shared" ref="G45:G53" si="2">1-(+F45/E45)</f>
        <v>0.89774855106206874</v>
      </c>
      <c r="H45" s="15"/>
    </row>
    <row r="46" spans="1:8" ht="15.75" x14ac:dyDescent="0.25">
      <c r="A46" s="27" t="s">
        <v>35</v>
      </c>
      <c r="B46" s="28"/>
      <c r="C46" s="14"/>
      <c r="D46" s="73">
        <v>243</v>
      </c>
      <c r="E46" s="74">
        <v>7451451.75</v>
      </c>
      <c r="F46" s="74">
        <v>537896.13</v>
      </c>
      <c r="G46" s="75">
        <f t="shared" si="2"/>
        <v>0.92781324390914832</v>
      </c>
      <c r="H46" s="15"/>
    </row>
    <row r="47" spans="1:8" ht="15.75" x14ac:dyDescent="0.25">
      <c r="A47" s="27" t="s">
        <v>36</v>
      </c>
      <c r="B47" s="28"/>
      <c r="C47" s="14"/>
      <c r="D47" s="73">
        <v>24</v>
      </c>
      <c r="E47" s="74">
        <v>1022615</v>
      </c>
      <c r="F47" s="74">
        <v>103181.5</v>
      </c>
      <c r="G47" s="75">
        <f t="shared" si="2"/>
        <v>0.89910034568239272</v>
      </c>
      <c r="H47" s="15"/>
    </row>
    <row r="48" spans="1:8" ht="15.75" x14ac:dyDescent="0.25">
      <c r="A48" s="27" t="s">
        <v>37</v>
      </c>
      <c r="B48" s="28"/>
      <c r="C48" s="14"/>
      <c r="D48" s="73">
        <v>122</v>
      </c>
      <c r="E48" s="74">
        <v>22244493.960000001</v>
      </c>
      <c r="F48" s="74">
        <v>1239706.69</v>
      </c>
      <c r="G48" s="75">
        <f t="shared" si="2"/>
        <v>0.94426905407561812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20</v>
      </c>
      <c r="E50" s="74">
        <v>2299240</v>
      </c>
      <c r="F50" s="74">
        <v>229245</v>
      </c>
      <c r="G50" s="75">
        <f t="shared" si="2"/>
        <v>0.90029531497364346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269340</v>
      </c>
      <c r="F51" s="74">
        <v>28610</v>
      </c>
      <c r="G51" s="75">
        <f t="shared" si="2"/>
        <v>0.8937773817479765</v>
      </c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481575</v>
      </c>
      <c r="F52" s="74">
        <v>-10425</v>
      </c>
      <c r="G52" s="75">
        <f t="shared" si="2"/>
        <v>1.0216477184239214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434500</v>
      </c>
      <c r="F53" s="74">
        <v>50200</v>
      </c>
      <c r="G53" s="75">
        <f t="shared" si="2"/>
        <v>0.88446490218642115</v>
      </c>
      <c r="H53" s="15"/>
    </row>
    <row r="54" spans="1:8" ht="15.75" x14ac:dyDescent="0.25">
      <c r="A54" s="27" t="s">
        <v>61</v>
      </c>
      <c r="B54" s="30"/>
      <c r="C54" s="14"/>
      <c r="D54" s="73">
        <v>1382</v>
      </c>
      <c r="E54" s="74">
        <v>91629473.650000006</v>
      </c>
      <c r="F54" s="74">
        <v>10337699.09</v>
      </c>
      <c r="G54" s="75">
        <f>1-(+F54/E54)</f>
        <v>0.88717932474994632</v>
      </c>
      <c r="H54" s="15"/>
    </row>
    <row r="55" spans="1:8" ht="15.75" x14ac:dyDescent="0.25">
      <c r="A55" s="27" t="s">
        <v>62</v>
      </c>
      <c r="B55" s="30"/>
      <c r="C55" s="14"/>
      <c r="D55" s="73">
        <v>18</v>
      </c>
      <c r="E55" s="74">
        <v>560069.31999999995</v>
      </c>
      <c r="F55" s="74">
        <v>55936.24</v>
      </c>
      <c r="G55" s="75">
        <f>1-(+F55/E55)</f>
        <v>0.90012622009004173</v>
      </c>
      <c r="H55" s="15"/>
    </row>
    <row r="56" spans="1:8" ht="15.75" x14ac:dyDescent="0.25">
      <c r="A56" s="72" t="s">
        <v>134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>
        <v>-0.02</v>
      </c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1960</v>
      </c>
      <c r="E62" s="82">
        <f>SUM(E44:E61)</f>
        <v>143529356.00999999</v>
      </c>
      <c r="F62" s="82">
        <f>SUM(F44:F61)</f>
        <v>13712800.540000001</v>
      </c>
      <c r="G62" s="83">
        <f>1-(F62/E62)</f>
        <v>0.90445995912470611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15741735.040000001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10" zoomScale="87" zoomScaleNormal="87" workbookViewId="0">
      <selection activeCell="K12" sqref="K12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136227</v>
      </c>
      <c r="F9" s="74">
        <v>42376</v>
      </c>
      <c r="G9" s="75">
        <f>F9/E9</f>
        <v>0.3110690244958782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27426</v>
      </c>
      <c r="F15" s="74">
        <v>8044.5</v>
      </c>
      <c r="G15" s="75">
        <f>F15/E15</f>
        <v>0.29331656092758696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93585</v>
      </c>
      <c r="F18" s="74">
        <v>48071</v>
      </c>
      <c r="G18" s="75">
        <f>F18/E18</f>
        <v>0.51366137735748252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91346</v>
      </c>
      <c r="F31" s="74">
        <v>35614</v>
      </c>
      <c r="G31" s="75">
        <f>F31/E31</f>
        <v>0.38988023558776519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123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6</v>
      </c>
      <c r="E39" s="82">
        <f>SUM(E9:E38)</f>
        <v>348584</v>
      </c>
      <c r="F39" s="82">
        <f>SUM(F9:F38)</f>
        <v>134105.5</v>
      </c>
      <c r="G39" s="83">
        <f>F39/E39</f>
        <v>0.38471501847474354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24</v>
      </c>
      <c r="E44" s="74">
        <v>1096278.8999999999</v>
      </c>
      <c r="F44" s="74">
        <v>45507.8</v>
      </c>
      <c r="G44" s="75">
        <f>1-(+F44/E44)</f>
        <v>0.95848884804770029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38</v>
      </c>
      <c r="E46" s="74">
        <v>904161</v>
      </c>
      <c r="F46" s="74">
        <v>66633.5</v>
      </c>
      <c r="G46" s="75">
        <f>1-(+F46/E46)</f>
        <v>0.92630350125696637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934830.5</v>
      </c>
      <c r="F47" s="74">
        <v>110112.5</v>
      </c>
      <c r="G47" s="75">
        <f>1-(+F47/E47)</f>
        <v>0.8822112671762421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32</v>
      </c>
      <c r="E48" s="74">
        <v>1256237.52</v>
      </c>
      <c r="F48" s="74">
        <v>105749.52</v>
      </c>
      <c r="G48" s="75">
        <f>1-(+F48/E48)</f>
        <v>0.91582044134456353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821905.5</v>
      </c>
      <c r="F50" s="74">
        <v>49571.5</v>
      </c>
      <c r="G50" s="75">
        <f>1-(+F50/E50)</f>
        <v>0.9396871051477329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323</v>
      </c>
      <c r="E53" s="74">
        <v>25645064.449999999</v>
      </c>
      <c r="F53" s="74">
        <v>2999214.31</v>
      </c>
      <c r="G53" s="75">
        <f>1-(+F53/E53)</f>
        <v>0.88304906326722055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440</v>
      </c>
      <c r="E60" s="82">
        <f>SUM(E44:E59)</f>
        <v>30658477.869999997</v>
      </c>
      <c r="F60" s="82">
        <f>SUM(F44:F59)</f>
        <v>3376789.13</v>
      </c>
      <c r="G60" s="83">
        <f>1-(F60/E60)</f>
        <v>0.88985790017630773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3510894.63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3"/>
  <sheetViews>
    <sheetView showOutlineSymbols="0" topLeftCell="A12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1166341</v>
      </c>
      <c r="F10" s="74">
        <v>282669.5</v>
      </c>
      <c r="G10" s="104">
        <f>F10/E10</f>
        <v>0.24235579474613342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327448</v>
      </c>
      <c r="F11" s="74">
        <v>102316</v>
      </c>
      <c r="G11" s="104">
        <f>F11/E11</f>
        <v>0.31246487991986516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150818</v>
      </c>
      <c r="F12" s="74">
        <v>57565</v>
      </c>
      <c r="G12" s="104">
        <f>F12/E12</f>
        <v>0.38168520998819772</v>
      </c>
      <c r="H12" s="15"/>
    </row>
    <row r="13" spans="1:8" ht="15.75" x14ac:dyDescent="0.25">
      <c r="A13" s="93" t="s">
        <v>74</v>
      </c>
      <c r="B13" s="13"/>
      <c r="C13" s="14"/>
      <c r="D13" s="73">
        <v>27</v>
      </c>
      <c r="E13" s="74">
        <v>4247152</v>
      </c>
      <c r="F13" s="74">
        <v>987442.5</v>
      </c>
      <c r="G13" s="104">
        <f>F13/E13</f>
        <v>0.23249521090839226</v>
      </c>
      <c r="H13" s="15"/>
    </row>
    <row r="14" spans="1:8" ht="15.75" x14ac:dyDescent="0.25">
      <c r="A14" s="93" t="s">
        <v>127</v>
      </c>
      <c r="B14" s="13"/>
      <c r="C14" s="14"/>
      <c r="D14" s="73">
        <v>1</v>
      </c>
      <c r="E14" s="74">
        <v>115807</v>
      </c>
      <c r="F14" s="74">
        <v>46092</v>
      </c>
      <c r="G14" s="104">
        <f>F14/E14</f>
        <v>0.3980070289360747</v>
      </c>
      <c r="H14" s="15"/>
    </row>
    <row r="15" spans="1:8" ht="15.75" x14ac:dyDescent="0.25">
      <c r="A15" s="93" t="s">
        <v>117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125</v>
      </c>
      <c r="B16" s="13"/>
      <c r="C16" s="14"/>
      <c r="D16" s="73">
        <v>1</v>
      </c>
      <c r="E16" s="74">
        <v>69312</v>
      </c>
      <c r="F16" s="74">
        <v>18321</v>
      </c>
      <c r="G16" s="104">
        <f t="shared" ref="G16:G22" si="0">F16/E16</f>
        <v>0.26432652354570635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1315914</v>
      </c>
      <c r="F18" s="74">
        <v>282897</v>
      </c>
      <c r="G18" s="104">
        <f t="shared" si="0"/>
        <v>0.21498137416274923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2227540</v>
      </c>
      <c r="F19" s="74">
        <v>695212</v>
      </c>
      <c r="G19" s="104">
        <f t="shared" si="0"/>
        <v>0.31209854817421911</v>
      </c>
      <c r="H19" s="15"/>
    </row>
    <row r="20" spans="1:8" ht="15.75" x14ac:dyDescent="0.25">
      <c r="A20" s="70" t="s">
        <v>133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4038570</v>
      </c>
      <c r="F21" s="74">
        <v>831892</v>
      </c>
      <c r="G21" s="104">
        <f t="shared" si="0"/>
        <v>0.20598677254572781</v>
      </c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74">
        <v>364057</v>
      </c>
      <c r="F22" s="74">
        <v>97209</v>
      </c>
      <c r="G22" s="104">
        <f t="shared" si="0"/>
        <v>0.26701587938152543</v>
      </c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76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1771559</v>
      </c>
      <c r="F25" s="74">
        <v>572415</v>
      </c>
      <c r="G25" s="104">
        <f>F25/E25</f>
        <v>0.32311370945026385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346903.25</v>
      </c>
      <c r="F26" s="74">
        <v>346903.25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85563.75</v>
      </c>
      <c r="F28" s="74">
        <v>25542.65</v>
      </c>
      <c r="G28" s="104">
        <f>F28/E28</f>
        <v>0.29852186235409273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77</v>
      </c>
      <c r="B31" s="13"/>
      <c r="C31" s="14"/>
      <c r="D31" s="73">
        <v>2</v>
      </c>
      <c r="E31" s="74">
        <v>139256</v>
      </c>
      <c r="F31" s="74">
        <v>29724</v>
      </c>
      <c r="G31" s="104">
        <f>F31/E31</f>
        <v>0.21344861262710405</v>
      </c>
      <c r="H31" s="15"/>
    </row>
    <row r="32" spans="1:8" ht="15.75" x14ac:dyDescent="0.2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2</v>
      </c>
      <c r="E33" s="74">
        <v>862225</v>
      </c>
      <c r="F33" s="74">
        <v>-86347.99</v>
      </c>
      <c r="G33" s="104">
        <f>F33/E33</f>
        <v>-0.10014554205688771</v>
      </c>
      <c r="H33" s="15"/>
    </row>
    <row r="34" spans="1:8" ht="15.75" x14ac:dyDescent="0.25">
      <c r="A34" s="70" t="s">
        <v>78</v>
      </c>
      <c r="B34" s="13"/>
      <c r="C34" s="14"/>
      <c r="D34" s="73">
        <v>3</v>
      </c>
      <c r="E34" s="74">
        <v>3011324</v>
      </c>
      <c r="F34" s="74">
        <v>412222</v>
      </c>
      <c r="G34" s="104">
        <f>F34/E34</f>
        <v>0.13689061688479884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79</v>
      </c>
      <c r="E39" s="82">
        <f>SUM(E9:E38)</f>
        <v>20239790</v>
      </c>
      <c r="F39" s="82">
        <f>SUM(F9:F38)</f>
        <v>4702074.91</v>
      </c>
      <c r="G39" s="106">
        <f>F39/E39</f>
        <v>0.23231836446919657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150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160</v>
      </c>
      <c r="F42" s="25" t="s">
        <v>160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 x14ac:dyDescent="0.25">
      <c r="A44" s="27" t="s">
        <v>10</v>
      </c>
      <c r="B44" s="28"/>
      <c r="C44" s="14"/>
      <c r="D44" s="73">
        <v>10</v>
      </c>
      <c r="E44" s="111">
        <v>277409.65999999997</v>
      </c>
      <c r="F44" s="74">
        <v>14037.8</v>
      </c>
      <c r="G44" s="104">
        <f>1-(+F44/E44)</f>
        <v>0.94939685950373898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x14ac:dyDescent="0.2">
      <c r="A47" s="16" t="s">
        <v>151</v>
      </c>
      <c r="B47" s="30"/>
      <c r="C47" s="14"/>
      <c r="D47" s="77"/>
      <c r="E47" s="96"/>
      <c r="F47" s="74"/>
      <c r="G47" s="105"/>
      <c r="H47" s="2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2"/>
    </row>
    <row r="51" spans="1:8" ht="15.75" x14ac:dyDescent="0.25">
      <c r="A51" s="20" t="s">
        <v>152</v>
      </c>
      <c r="B51" s="20"/>
      <c r="C51" s="21"/>
      <c r="D51" s="138">
        <f>SUM(D44:D47)</f>
        <v>10</v>
      </c>
      <c r="E51" s="139">
        <f>SUM(E44:E50)</f>
        <v>277409.65999999997</v>
      </c>
      <c r="F51" s="139">
        <f>SUM(F44:F50)</f>
        <v>14037.8</v>
      </c>
      <c r="G51" s="110">
        <f>1-(+F51/E51)</f>
        <v>0.94939685950373898</v>
      </c>
      <c r="H51" s="2"/>
    </row>
    <row r="52" spans="1:8" ht="15.75" x14ac:dyDescent="0.25">
      <c r="A52" s="22"/>
      <c r="B52" s="22"/>
      <c r="C52" s="22"/>
      <c r="D52" s="136"/>
      <c r="E52" s="137"/>
      <c r="F52" s="107"/>
      <c r="G52" s="107"/>
      <c r="H52" s="2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 x14ac:dyDescent="0.25">
      <c r="A54" s="26"/>
      <c r="B54" s="26"/>
      <c r="C54" s="26"/>
      <c r="D54" s="89"/>
      <c r="E54" s="25" t="s">
        <v>143</v>
      </c>
      <c r="F54" s="25" t="s">
        <v>143</v>
      </c>
      <c r="G54" s="108" t="s">
        <v>5</v>
      </c>
      <c r="H54" s="2"/>
    </row>
    <row r="55" spans="1:8" ht="15.75" x14ac:dyDescent="0.25">
      <c r="A55" s="26"/>
      <c r="B55" s="26"/>
      <c r="C55" s="26"/>
      <c r="D55" s="89" t="s">
        <v>6</v>
      </c>
      <c r="E55" s="90" t="s">
        <v>144</v>
      </c>
      <c r="F55" s="88" t="s">
        <v>8</v>
      </c>
      <c r="G55" s="109" t="s">
        <v>145</v>
      </c>
      <c r="H55" s="2"/>
    </row>
    <row r="56" spans="1:8" ht="15.75" x14ac:dyDescent="0.25">
      <c r="A56" s="27" t="s">
        <v>33</v>
      </c>
      <c r="B56" s="28"/>
      <c r="C56" s="14"/>
      <c r="D56" s="73">
        <v>107</v>
      </c>
      <c r="E56" s="74">
        <v>22754420.649999999</v>
      </c>
      <c r="F56" s="74">
        <v>1102292.51</v>
      </c>
      <c r="G56" s="104">
        <f>1-(+F56/E56)</f>
        <v>0.95155699514590808</v>
      </c>
      <c r="H56" s="15"/>
    </row>
    <row r="57" spans="1:8" ht="15.75" x14ac:dyDescent="0.25">
      <c r="A57" s="27" t="s">
        <v>34</v>
      </c>
      <c r="B57" s="28"/>
      <c r="C57" s="14"/>
      <c r="D57" s="73">
        <v>6</v>
      </c>
      <c r="E57" s="74">
        <v>4765156.3099999996</v>
      </c>
      <c r="F57" s="74">
        <v>475020.6</v>
      </c>
      <c r="G57" s="104">
        <f>1-(+F57/E57)</f>
        <v>0.90031374227889704</v>
      </c>
      <c r="H57" s="15"/>
    </row>
    <row r="58" spans="1:8" ht="15.75" x14ac:dyDescent="0.25">
      <c r="A58" s="27" t="s">
        <v>35</v>
      </c>
      <c r="B58" s="28"/>
      <c r="C58" s="14"/>
      <c r="D58" s="73">
        <v>328</v>
      </c>
      <c r="E58" s="74">
        <v>26811782.25</v>
      </c>
      <c r="F58" s="74">
        <v>1358195.69</v>
      </c>
      <c r="G58" s="104">
        <f>1-(+F58/E58)</f>
        <v>0.94934332685026934</v>
      </c>
      <c r="H58" s="15"/>
    </row>
    <row r="59" spans="1:8" ht="15.75" x14ac:dyDescent="0.25">
      <c r="A59" s="27" t="s">
        <v>36</v>
      </c>
      <c r="B59" s="28"/>
      <c r="C59" s="14"/>
      <c r="D59" s="73">
        <v>35</v>
      </c>
      <c r="E59" s="74">
        <v>2688182</v>
      </c>
      <c r="F59" s="74">
        <v>251637</v>
      </c>
      <c r="G59" s="104">
        <f>1-(+F59/E59)</f>
        <v>0.90639138272631836</v>
      </c>
      <c r="H59" s="15"/>
    </row>
    <row r="60" spans="1:8" ht="15.75" x14ac:dyDescent="0.25">
      <c r="A60" s="27" t="s">
        <v>37</v>
      </c>
      <c r="B60" s="28"/>
      <c r="C60" s="14"/>
      <c r="D60" s="73">
        <v>128</v>
      </c>
      <c r="E60" s="74">
        <v>24311864.289999999</v>
      </c>
      <c r="F60" s="74">
        <v>1636401.19</v>
      </c>
      <c r="G60" s="104">
        <f>1-(+F60/E60)</f>
        <v>0.93269125022744193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 x14ac:dyDescent="0.25">
      <c r="A62" s="27" t="s">
        <v>39</v>
      </c>
      <c r="B62" s="28"/>
      <c r="C62" s="14"/>
      <c r="D62" s="73">
        <v>55</v>
      </c>
      <c r="E62" s="74">
        <v>11651658.34</v>
      </c>
      <c r="F62" s="74">
        <v>646312.72</v>
      </c>
      <c r="G62" s="104">
        <f>1-(+F62/E62)</f>
        <v>0.94453040922241804</v>
      </c>
      <c r="H62" s="15"/>
    </row>
    <row r="63" spans="1:8" ht="15.75" x14ac:dyDescent="0.25">
      <c r="A63" s="27" t="s">
        <v>40</v>
      </c>
      <c r="B63" s="28"/>
      <c r="C63" s="14"/>
      <c r="D63" s="73">
        <v>8</v>
      </c>
      <c r="E63" s="74">
        <v>1176751.6599999999</v>
      </c>
      <c r="F63" s="74">
        <v>70613</v>
      </c>
      <c r="G63" s="104">
        <f>1-(+F63/E63)</f>
        <v>0.93999328626398537</v>
      </c>
      <c r="H63" s="15"/>
    </row>
    <row r="64" spans="1:8" ht="15.75" x14ac:dyDescent="0.25">
      <c r="A64" s="54" t="s">
        <v>41</v>
      </c>
      <c r="B64" s="28"/>
      <c r="C64" s="14"/>
      <c r="D64" s="73">
        <v>6</v>
      </c>
      <c r="E64" s="74">
        <v>811825</v>
      </c>
      <c r="F64" s="74">
        <v>21525</v>
      </c>
      <c r="G64" s="104">
        <f>1-(+F64/E64)</f>
        <v>0.97348566501401168</v>
      </c>
      <c r="H64" s="15"/>
    </row>
    <row r="65" spans="1:8" ht="15.75" x14ac:dyDescent="0.25">
      <c r="A65" s="55" t="s">
        <v>60</v>
      </c>
      <c r="B65" s="28"/>
      <c r="C65" s="14"/>
      <c r="D65" s="73">
        <v>2</v>
      </c>
      <c r="E65" s="74">
        <v>303000</v>
      </c>
      <c r="F65" s="74">
        <v>25100</v>
      </c>
      <c r="G65" s="104">
        <f>1-(+F65/E65)</f>
        <v>0.91716171617161713</v>
      </c>
      <c r="H65" s="15"/>
    </row>
    <row r="66" spans="1:8" ht="15.75" x14ac:dyDescent="0.25">
      <c r="A66" s="27" t="s">
        <v>102</v>
      </c>
      <c r="B66" s="28"/>
      <c r="C66" s="14"/>
      <c r="D66" s="73">
        <v>1455</v>
      </c>
      <c r="E66" s="74">
        <v>138086244.5</v>
      </c>
      <c r="F66" s="74">
        <v>15671579.109999999</v>
      </c>
      <c r="G66" s="104">
        <f>1-(+F66/E66)</f>
        <v>0.88650876003800649</v>
      </c>
      <c r="H66" s="15"/>
    </row>
    <row r="67" spans="1:8" ht="15.75" x14ac:dyDescent="0.25">
      <c r="A67" s="71" t="s">
        <v>103</v>
      </c>
      <c r="B67" s="30"/>
      <c r="C67" s="14"/>
      <c r="D67" s="73"/>
      <c r="E67" s="74"/>
      <c r="F67" s="74"/>
      <c r="G67" s="104"/>
      <c r="H67" s="15"/>
    </row>
    <row r="68" spans="1:8" x14ac:dyDescent="0.2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x14ac:dyDescent="0.2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x14ac:dyDescent="0.2">
      <c r="A70" s="16" t="s">
        <v>29</v>
      </c>
      <c r="B70" s="28"/>
      <c r="C70" s="14"/>
      <c r="D70" s="77"/>
      <c r="E70" s="95"/>
      <c r="F70" s="74"/>
      <c r="G70" s="105"/>
      <c r="H70" s="15"/>
    </row>
    <row r="71" spans="1:8" x14ac:dyDescent="0.2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 x14ac:dyDescent="0.25">
      <c r="A72" s="32"/>
      <c r="B72" s="18"/>
      <c r="C72" s="14"/>
      <c r="D72" s="77"/>
      <c r="E72" s="80"/>
      <c r="F72" s="80"/>
      <c r="G72" s="105"/>
      <c r="H72" s="2"/>
    </row>
    <row r="73" spans="1:8" ht="15.75" x14ac:dyDescent="0.25">
      <c r="A73" s="20" t="s">
        <v>45</v>
      </c>
      <c r="B73" s="20"/>
      <c r="C73" s="21"/>
      <c r="D73" s="81">
        <f>SUM(D56:D69)</f>
        <v>2130</v>
      </c>
      <c r="E73" s="82">
        <f>SUM(E56:E72)</f>
        <v>233360885</v>
      </c>
      <c r="F73" s="82">
        <f>SUM(F56:F72)</f>
        <v>21258676.82</v>
      </c>
      <c r="G73" s="110">
        <f>1-(+F73/E73)</f>
        <v>0.90890214176210382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25974789.530000001</v>
      </c>
      <c r="G75" s="36"/>
      <c r="H75" s="2"/>
    </row>
    <row r="76" spans="1:8" ht="18" x14ac:dyDescent="0.25">
      <c r="A76" s="35"/>
      <c r="B76" s="36"/>
      <c r="C76" s="36"/>
      <c r="D76" s="36"/>
      <c r="E76" s="36"/>
      <c r="F76" s="37"/>
      <c r="G76" s="36"/>
      <c r="H76" s="2"/>
    </row>
    <row r="77" spans="1:8" ht="15.75" x14ac:dyDescent="0.25">
      <c r="A77" s="4" t="s">
        <v>48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49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/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 x14ac:dyDescent="0.25">
      <c r="A81" s="43"/>
      <c r="B81" s="39"/>
      <c r="C81" s="39"/>
      <c r="D81" s="39"/>
      <c r="E81" s="37"/>
      <c r="F81" s="2"/>
      <c r="G81" s="2"/>
      <c r="H81" s="2"/>
    </row>
    <row r="82" spans="1:8" ht="18" x14ac:dyDescent="0.25">
      <c r="A82" s="116"/>
      <c r="B82" s="117"/>
      <c r="C82" s="117"/>
      <c r="D82" s="117"/>
      <c r="E82" s="44"/>
      <c r="F82" s="2"/>
      <c r="G82" s="2"/>
      <c r="H82" s="2"/>
    </row>
    <row r="83" spans="1:8" ht="18" x14ac:dyDescent="0.25">
      <c r="A83" s="43"/>
      <c r="B83" s="39"/>
      <c r="C83" s="39"/>
      <c r="D83" s="39"/>
      <c r="E83" s="45"/>
      <c r="F83" s="2"/>
      <c r="G83" s="2"/>
      <c r="H83" s="2"/>
    </row>
    <row r="84" spans="1:8" ht="18" x14ac:dyDescent="0.25">
      <c r="A84" s="43"/>
      <c r="B84" s="39"/>
      <c r="C84" s="39"/>
      <c r="D84" s="39"/>
      <c r="E84" s="46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44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7"/>
      <c r="F91" s="2"/>
      <c r="G91" s="2"/>
      <c r="H91" s="2"/>
    </row>
    <row r="92" spans="1:8" ht="18" x14ac:dyDescent="0.25">
      <c r="A92" s="43"/>
      <c r="B92" s="39"/>
      <c r="C92" s="39"/>
      <c r="D92" s="39"/>
      <c r="E92" s="39"/>
      <c r="F92" s="2"/>
      <c r="G92" s="2"/>
      <c r="H92" s="2"/>
    </row>
    <row r="93" spans="1:8" ht="15.75" x14ac:dyDescent="0.25">
      <c r="A93" s="48"/>
      <c r="B93" s="2"/>
      <c r="C93" s="2"/>
      <c r="D93" s="2"/>
      <c r="E93" s="2"/>
      <c r="F93" s="2"/>
      <c r="G93" s="2"/>
      <c r="H9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10" zoomScale="87" zoomScaleNormal="87" workbookViewId="0">
      <selection activeCell="K12" sqref="K1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JANUARY 2021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79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126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10</v>
      </c>
      <c r="E13" s="99">
        <v>2378716</v>
      </c>
      <c r="F13" s="111">
        <v>557929</v>
      </c>
      <c r="G13" s="104">
        <f>F13/E13</f>
        <v>0.23455048858291616</v>
      </c>
      <c r="H13" s="15"/>
    </row>
    <row r="14" spans="1:8" ht="15.75" x14ac:dyDescent="0.25">
      <c r="A14" s="93" t="s">
        <v>110</v>
      </c>
      <c r="B14" s="13"/>
      <c r="C14" s="14"/>
      <c r="D14" s="73">
        <v>2</v>
      </c>
      <c r="E14" s="99">
        <v>344840</v>
      </c>
      <c r="F14" s="111">
        <v>21163.5</v>
      </c>
      <c r="G14" s="104">
        <f>F14/E14</f>
        <v>6.1371940610138037E-2</v>
      </c>
      <c r="H14" s="15"/>
    </row>
    <row r="15" spans="1:8" ht="15.75" x14ac:dyDescent="0.25">
      <c r="A15" s="93" t="s">
        <v>112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107</v>
      </c>
      <c r="B16" s="13"/>
      <c r="C16" s="14"/>
      <c r="D16" s="73">
        <v>1</v>
      </c>
      <c r="E16" s="99">
        <v>239746</v>
      </c>
      <c r="F16" s="111">
        <v>61391.5</v>
      </c>
      <c r="G16" s="104">
        <f>F16/E16</f>
        <v>0.25606892294344846</v>
      </c>
      <c r="H16" s="15"/>
    </row>
    <row r="17" spans="1:8" ht="15.75" x14ac:dyDescent="0.25">
      <c r="A17" s="93" t="s">
        <v>80</v>
      </c>
      <c r="B17" s="13"/>
      <c r="C17" s="14"/>
      <c r="D17" s="73">
        <v>2</v>
      </c>
      <c r="E17" s="99">
        <v>731720</v>
      </c>
      <c r="F17" s="111">
        <v>208200</v>
      </c>
      <c r="G17" s="104">
        <f>F17/E17</f>
        <v>0.28453506805882034</v>
      </c>
      <c r="H17" s="15"/>
    </row>
    <row r="18" spans="1:8" ht="15.75" x14ac:dyDescent="0.25">
      <c r="A18" s="70" t="s">
        <v>118</v>
      </c>
      <c r="B18" s="13"/>
      <c r="C18" s="14"/>
      <c r="D18" s="73">
        <v>1</v>
      </c>
      <c r="E18" s="99">
        <v>336537</v>
      </c>
      <c r="F18" s="111">
        <v>78802</v>
      </c>
      <c r="G18" s="104">
        <f>F18/E18</f>
        <v>0.23415553118973545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1148944</v>
      </c>
      <c r="F19" s="111">
        <v>406839</v>
      </c>
      <c r="G19" s="104">
        <f>F19/E19</f>
        <v>0.3540981979974655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101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129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119</v>
      </c>
      <c r="B23" s="13"/>
      <c r="C23" s="14"/>
      <c r="D23" s="73">
        <v>3</v>
      </c>
      <c r="E23" s="99">
        <v>867098</v>
      </c>
      <c r="F23" s="111">
        <v>269917</v>
      </c>
      <c r="G23" s="104">
        <f t="shared" ref="G23:G29" si="0">F23/E23</f>
        <v>0.31128776678068687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1108478</v>
      </c>
      <c r="F24" s="111">
        <v>182119.5</v>
      </c>
      <c r="G24" s="104">
        <f t="shared" si="0"/>
        <v>0.16429690079550519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814085</v>
      </c>
      <c r="F25" s="111">
        <v>246315</v>
      </c>
      <c r="G25" s="104">
        <f t="shared" si="0"/>
        <v>0.30256668529698988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31341</v>
      </c>
      <c r="F29" s="111">
        <v>9129</v>
      </c>
      <c r="G29" s="104">
        <f t="shared" si="0"/>
        <v>0.29127979324207909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99">
        <v>59766</v>
      </c>
      <c r="F32" s="111">
        <v>20272</v>
      </c>
      <c r="G32" s="104">
        <f>F32/E32</f>
        <v>0.33918950573904894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78</v>
      </c>
      <c r="B34" s="13"/>
      <c r="C34" s="14"/>
      <c r="D34" s="73">
        <v>6</v>
      </c>
      <c r="E34" s="99">
        <v>2725214</v>
      </c>
      <c r="F34" s="111">
        <v>270864</v>
      </c>
      <c r="G34" s="104">
        <f>F34/E34</f>
        <v>9.9391827577577391E-2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>
        <v>500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35</v>
      </c>
      <c r="E39" s="82">
        <f>SUM(E9:E38)</f>
        <v>10786485</v>
      </c>
      <c r="F39" s="82">
        <f>SUM(F9:F38)</f>
        <v>2333441.5</v>
      </c>
      <c r="G39" s="106">
        <f>F39/E39</f>
        <v>0.2163301112456931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15"/>
    </row>
    <row r="44" spans="1:8" ht="15.75" x14ac:dyDescent="0.25">
      <c r="A44" s="27" t="s">
        <v>33</v>
      </c>
      <c r="B44" s="28"/>
      <c r="C44" s="14"/>
      <c r="D44" s="73">
        <v>147</v>
      </c>
      <c r="E44" s="74">
        <v>17191226.25</v>
      </c>
      <c r="F44" s="74">
        <v>838625.8</v>
      </c>
      <c r="G44" s="104">
        <f>1-(+F44/E44)</f>
        <v>0.95121780216230944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2734943.87</v>
      </c>
      <c r="F45" s="74">
        <v>303554.06</v>
      </c>
      <c r="G45" s="104">
        <f t="shared" ref="G45:G54" si="1">1-(+F45/E45)</f>
        <v>0.88900903476311566</v>
      </c>
      <c r="H45" s="15"/>
    </row>
    <row r="46" spans="1:8" ht="15.75" x14ac:dyDescent="0.25">
      <c r="A46" s="27" t="s">
        <v>35</v>
      </c>
      <c r="B46" s="28"/>
      <c r="C46" s="14"/>
      <c r="D46" s="73">
        <v>162</v>
      </c>
      <c r="E46" s="74">
        <v>16856873.66</v>
      </c>
      <c r="F46" s="74">
        <v>859722.64</v>
      </c>
      <c r="G46" s="104">
        <f t="shared" si="1"/>
        <v>0.94899868995043535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714473</v>
      </c>
      <c r="F47" s="74">
        <v>20711</v>
      </c>
      <c r="G47" s="104">
        <f t="shared" si="1"/>
        <v>0.97101220060100246</v>
      </c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10237016.560000001</v>
      </c>
      <c r="F48" s="74">
        <v>764215.41</v>
      </c>
      <c r="G48" s="104">
        <f t="shared" si="1"/>
        <v>0.92534783884339056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2274360</v>
      </c>
      <c r="F50" s="74">
        <v>194495</v>
      </c>
      <c r="G50" s="104">
        <f t="shared" si="1"/>
        <v>0.9144836349566472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652285</v>
      </c>
      <c r="F51" s="74">
        <v>33545</v>
      </c>
      <c r="G51" s="104">
        <f t="shared" si="1"/>
        <v>0.94857309304981718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283700</v>
      </c>
      <c r="F52" s="74">
        <v>-22550</v>
      </c>
      <c r="G52" s="104">
        <f t="shared" si="1"/>
        <v>1.0794853718716955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102</v>
      </c>
      <c r="B54" s="28"/>
      <c r="C54" s="14"/>
      <c r="D54" s="73">
        <v>1450</v>
      </c>
      <c r="E54" s="74">
        <v>88857660.730000004</v>
      </c>
      <c r="F54" s="74">
        <v>10363232.76</v>
      </c>
      <c r="G54" s="104">
        <f t="shared" si="1"/>
        <v>0.88337265830698175</v>
      </c>
      <c r="H54" s="2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1899</v>
      </c>
      <c r="E61" s="82">
        <f>SUM(E44:E60)</f>
        <v>139802539.06999999</v>
      </c>
      <c r="F61" s="82">
        <f>SUM(F44:F60)</f>
        <v>13355551.67</v>
      </c>
      <c r="G61" s="110">
        <f>1-(+F61/E61)</f>
        <v>0.90446846131090086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15688993.17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9"/>
      <c r="F69" s="2"/>
      <c r="G69" s="2"/>
      <c r="H69" s="2"/>
    </row>
    <row r="70" spans="1:8" ht="15.75" x14ac:dyDescent="0.25">
      <c r="A70" s="48"/>
      <c r="B70" s="2"/>
      <c r="C70" s="2"/>
      <c r="D70" s="2"/>
      <c r="E70" s="2"/>
      <c r="F70" s="2"/>
      <c r="G70" s="2"/>
      <c r="H70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CAPE!Print_Area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2021-03-09T21:54:05Z</cp:lastPrinted>
  <dcterms:created xsi:type="dcterms:W3CDTF">2012-06-07T14:04:25Z</dcterms:created>
  <dcterms:modified xsi:type="dcterms:W3CDTF">2021-03-09T22:41:02Z</dcterms:modified>
</cp:coreProperties>
</file>